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attendence - Dec - Jan\"/>
    </mc:Choice>
  </mc:AlternateContent>
  <bookViews>
    <workbookView xWindow="0" yWindow="0" windowWidth="20280" windowHeight="7230"/>
  </bookViews>
  <sheets>
    <sheet name="ENG" sheetId="1" r:id="rId1"/>
    <sheet name="ECO" sheetId="2" r:id="rId2"/>
    <sheet name="SOC" sheetId="3" r:id="rId3"/>
    <sheet name="SOC PSY" sheetId="4" r:id="rId4"/>
    <sheet name="ENG PSY" sheetId="5" r:id="rId5"/>
    <sheet name="HIS PSY" sheetId="6" r:id="rId6"/>
    <sheet name="ENG PER" sheetId="7" r:id="rId7"/>
    <sheet name="HIS PSY PER" sheetId="8" r:id="rId8"/>
    <sheet name="ECO PER" sheetId="9" r:id="rId9"/>
    <sheet name="SOC PER" sheetId="10" r:id="rId10"/>
    <sheet name="SOC PSY PER" sheetId="11" r:id="rId11"/>
    <sheet name="ENG PSY PER" sheetId="12" r:id="rId12"/>
  </sheets>
  <calcPr calcId="152511"/>
</workbook>
</file>

<file path=xl/calcChain.xml><?xml version="1.0" encoding="utf-8"?>
<calcChain xmlns="http://schemas.openxmlformats.org/spreadsheetml/2006/main">
  <c r="D26" i="12" l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5" i="12"/>
  <c r="J48" i="10"/>
  <c r="J47" i="10"/>
  <c r="J46" i="10"/>
  <c r="J45" i="10"/>
  <c r="J44" i="10"/>
  <c r="J43" i="10"/>
  <c r="J42" i="10"/>
  <c r="J41" i="10"/>
  <c r="A41" i="10"/>
  <c r="A42" i="10" s="1"/>
  <c r="A43" i="10" s="1"/>
  <c r="A44" i="10" s="1"/>
  <c r="A45" i="10" s="1"/>
  <c r="A46" i="10" s="1"/>
  <c r="A47" i="10" s="1"/>
  <c r="A48" i="10" s="1"/>
  <c r="J40" i="10"/>
  <c r="A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5" i="10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D5" i="8"/>
  <c r="L24" i="7"/>
  <c r="H24" i="7"/>
  <c r="D24" i="7"/>
  <c r="L23" i="7"/>
  <c r="H23" i="7"/>
  <c r="D23" i="7"/>
  <c r="L22" i="7"/>
  <c r="H22" i="7"/>
  <c r="D22" i="7"/>
  <c r="L21" i="7"/>
  <c r="H21" i="7"/>
  <c r="D21" i="7"/>
  <c r="L20" i="7"/>
  <c r="H20" i="7"/>
  <c r="D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5" i="7"/>
  <c r="H5" i="7"/>
  <c r="D5" i="7"/>
  <c r="D5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D5" i="5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48" i="3"/>
  <c r="G47" i="3"/>
  <c r="G46" i="3"/>
  <c r="A46" i="3"/>
  <c r="A47" i="3" s="1"/>
  <c r="A48" i="3" s="1"/>
  <c r="G45" i="3"/>
  <c r="G44" i="3"/>
  <c r="A44" i="3"/>
  <c r="A45" i="3" s="1"/>
  <c r="G43" i="3"/>
  <c r="G42" i="3"/>
  <c r="A42" i="3"/>
  <c r="A43" i="3" s="1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J5" i="3"/>
  <c r="E18" i="2"/>
  <c r="E17" i="2"/>
  <c r="E16" i="2"/>
  <c r="E15" i="2"/>
  <c r="E14" i="2"/>
  <c r="E13" i="2"/>
  <c r="E12" i="2"/>
  <c r="E11" i="2"/>
  <c r="E10" i="2"/>
  <c r="E9" i="2"/>
  <c r="E8" i="2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L5" i="1"/>
  <c r="H5" i="1"/>
  <c r="D5" i="1"/>
  <c r="E7" i="3"/>
  <c r="I4" i="10"/>
  <c r="D4" i="9"/>
  <c r="F7" i="3"/>
  <c r="C7" i="1"/>
  <c r="H4" i="6"/>
  <c r="I7" i="3"/>
  <c r="F4" i="10"/>
  <c r="F4" i="9"/>
  <c r="E4" i="11"/>
  <c r="F4" i="2"/>
  <c r="H4" i="4"/>
  <c r="I4" i="7"/>
  <c r="C7" i="2"/>
  <c r="G4" i="5"/>
  <c r="E4" i="4"/>
  <c r="J4" i="11"/>
  <c r="I4" i="3"/>
  <c r="C4" i="3"/>
  <c r="C4" i="6"/>
  <c r="G4" i="7"/>
  <c r="I4" i="5"/>
  <c r="H4" i="9"/>
  <c r="J4" i="5"/>
  <c r="E7" i="1"/>
  <c r="C4" i="10"/>
  <c r="F7" i="6"/>
  <c r="I4" i="1"/>
  <c r="F7" i="2"/>
  <c r="C4" i="2"/>
  <c r="H7" i="2"/>
  <c r="J4" i="2"/>
  <c r="E4" i="5"/>
  <c r="H4" i="11"/>
  <c r="H4" i="10"/>
  <c r="I4" i="12"/>
  <c r="C7" i="5"/>
  <c r="H4" i="3"/>
  <c r="C4" i="5"/>
  <c r="I7" i="5"/>
  <c r="I7" i="2"/>
  <c r="G7" i="1"/>
  <c r="C4" i="11"/>
  <c r="I7" i="1"/>
  <c r="D4" i="10"/>
  <c r="D7" i="4"/>
  <c r="G7" i="6"/>
  <c r="G7" i="5"/>
  <c r="J7" i="5"/>
  <c r="K4" i="7"/>
  <c r="E4" i="7"/>
  <c r="D7" i="2"/>
  <c r="I4" i="9"/>
  <c r="J7" i="2"/>
  <c r="C4" i="12"/>
  <c r="D4" i="3"/>
  <c r="G4" i="12"/>
  <c r="E4" i="3"/>
  <c r="J4" i="4"/>
  <c r="I4" i="11"/>
  <c r="F4" i="11"/>
  <c r="D4" i="2"/>
  <c r="D4" i="4"/>
  <c r="C4" i="4"/>
  <c r="C7" i="3"/>
  <c r="J4" i="9"/>
  <c r="G4" i="6"/>
  <c r="G7" i="2"/>
  <c r="K7" i="1"/>
  <c r="F4" i="4"/>
  <c r="G4" i="8"/>
  <c r="C4" i="8"/>
  <c r="I7" i="4"/>
  <c r="D4" i="11"/>
  <c r="F4" i="6"/>
  <c r="H7" i="6"/>
  <c r="G4" i="9"/>
  <c r="E4" i="12"/>
  <c r="G4" i="1"/>
  <c r="C7" i="6"/>
  <c r="H4" i="2"/>
  <c r="K4" i="1"/>
  <c r="H4" i="12"/>
  <c r="H4" i="5"/>
  <c r="C4" i="1"/>
  <c r="I4" i="4"/>
  <c r="F4" i="3"/>
  <c r="D7" i="3"/>
  <c r="C4" i="7"/>
  <c r="F7" i="4"/>
  <c r="I4" i="2"/>
  <c r="C7" i="4"/>
  <c r="J7" i="4"/>
  <c r="E4" i="10"/>
  <c r="J4" i="12"/>
  <c r="H7" i="3"/>
  <c r="G4" i="2"/>
  <c r="E7" i="4"/>
  <c r="E7" i="5"/>
  <c r="C4" i="9"/>
  <c r="H4" i="8"/>
  <c r="F4" i="8"/>
  <c r="H7" i="5"/>
  <c r="E4" i="1"/>
  <c r="H7" i="4"/>
  <c r="G18" i="9" l="1"/>
  <c r="G16" i="9"/>
  <c r="G14" i="9"/>
  <c r="G12" i="9"/>
  <c r="G10" i="9"/>
  <c r="G8" i="9"/>
  <c r="G5" i="2"/>
  <c r="G17" i="9"/>
  <c r="G15" i="9"/>
  <c r="G13" i="9"/>
  <c r="G11" i="9"/>
  <c r="G9" i="9"/>
  <c r="H58" i="11"/>
  <c r="H56" i="11"/>
  <c r="H54" i="11"/>
  <c r="H52" i="11"/>
  <c r="H50" i="11"/>
  <c r="H48" i="11"/>
  <c r="H46" i="11"/>
  <c r="H44" i="11"/>
  <c r="H42" i="11"/>
  <c r="H40" i="11"/>
  <c r="H38" i="11"/>
  <c r="H36" i="11"/>
  <c r="H34" i="11"/>
  <c r="H32" i="11"/>
  <c r="H30" i="11"/>
  <c r="H28" i="11"/>
  <c r="H55" i="11"/>
  <c r="H47" i="11"/>
  <c r="H39" i="11"/>
  <c r="H31" i="11"/>
  <c r="H53" i="11"/>
  <c r="H45" i="11"/>
  <c r="H37" i="11"/>
  <c r="H29" i="11"/>
  <c r="H25" i="11"/>
  <c r="H23" i="11"/>
  <c r="H21" i="11"/>
  <c r="H19" i="11"/>
  <c r="H51" i="11"/>
  <c r="H35" i="11"/>
  <c r="H14" i="11"/>
  <c r="H13" i="11"/>
  <c r="H49" i="11"/>
  <c r="H33" i="11"/>
  <c r="H26" i="11"/>
  <c r="H22" i="11"/>
  <c r="H12" i="11"/>
  <c r="H11" i="11"/>
  <c r="H5" i="4"/>
  <c r="H43" i="11"/>
  <c r="H27" i="11"/>
  <c r="H18" i="11"/>
  <c r="H17" i="11"/>
  <c r="H10" i="11"/>
  <c r="H9" i="11"/>
  <c r="H57" i="11"/>
  <c r="H41" i="11"/>
  <c r="H24" i="11"/>
  <c r="H20" i="11"/>
  <c r="H16" i="11"/>
  <c r="H15" i="11"/>
  <c r="H8" i="11"/>
  <c r="H23" i="8"/>
  <c r="H22" i="8"/>
  <c r="H19" i="8"/>
  <c r="H18" i="8"/>
  <c r="H15" i="8"/>
  <c r="H14" i="8"/>
  <c r="H11" i="8"/>
  <c r="H10" i="8"/>
  <c r="H16" i="8"/>
  <c r="H13" i="8"/>
  <c r="H20" i="8"/>
  <c r="H17" i="8"/>
  <c r="H5" i="6"/>
  <c r="H21" i="8"/>
  <c r="H8" i="8"/>
  <c r="H12" i="8"/>
  <c r="H9" i="8"/>
  <c r="J5" i="9"/>
  <c r="E5" i="10"/>
  <c r="G4" i="10"/>
  <c r="G7" i="7"/>
  <c r="C26" i="12"/>
  <c r="C22" i="12"/>
  <c r="C18" i="12"/>
  <c r="C14" i="12"/>
  <c r="C10" i="12"/>
  <c r="C25" i="12"/>
  <c r="C17" i="12"/>
  <c r="C9" i="12"/>
  <c r="C5" i="5"/>
  <c r="C24" i="12"/>
  <c r="C19" i="12"/>
  <c r="C16" i="12"/>
  <c r="C11" i="12"/>
  <c r="C8" i="12"/>
  <c r="C20" i="12"/>
  <c r="C15" i="12"/>
  <c r="C21" i="12"/>
  <c r="C23" i="12"/>
  <c r="C12" i="12"/>
  <c r="C13" i="12"/>
  <c r="E7" i="12"/>
  <c r="F7" i="5"/>
  <c r="I23" i="12"/>
  <c r="I19" i="12"/>
  <c r="I15" i="12"/>
  <c r="I11" i="12"/>
  <c r="I25" i="12"/>
  <c r="I17" i="12"/>
  <c r="I9" i="12"/>
  <c r="I24" i="12"/>
  <c r="I22" i="12"/>
  <c r="I16" i="12"/>
  <c r="I14" i="12"/>
  <c r="I8" i="12"/>
  <c r="I13" i="12"/>
  <c r="I12" i="12"/>
  <c r="I18" i="12"/>
  <c r="I5" i="5"/>
  <c r="I21" i="12"/>
  <c r="I20" i="12"/>
  <c r="I26" i="12"/>
  <c r="I10" i="12"/>
  <c r="J7" i="12"/>
  <c r="G5" i="8"/>
  <c r="I23" i="7"/>
  <c r="I19" i="7"/>
  <c r="I15" i="7"/>
  <c r="I11" i="7"/>
  <c r="I5" i="1"/>
  <c r="J5" i="1" s="1"/>
  <c r="I22" i="7"/>
  <c r="I18" i="7"/>
  <c r="I14" i="7"/>
  <c r="I10" i="7"/>
  <c r="I21" i="7"/>
  <c r="I17" i="7"/>
  <c r="I13" i="7"/>
  <c r="I9" i="7"/>
  <c r="J4" i="1"/>
  <c r="J12" i="7" s="1"/>
  <c r="I24" i="7"/>
  <c r="I20" i="7"/>
  <c r="I16" i="7"/>
  <c r="I12" i="7"/>
  <c r="I8" i="7"/>
  <c r="G7" i="9"/>
  <c r="F47" i="10"/>
  <c r="F43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5" i="3"/>
  <c r="F44" i="10"/>
  <c r="F42" i="10"/>
  <c r="F41" i="10"/>
  <c r="F10" i="10"/>
  <c r="F8" i="10"/>
  <c r="F48" i="10"/>
  <c r="F46" i="10"/>
  <c r="F40" i="10"/>
  <c r="F45" i="10"/>
  <c r="F11" i="10"/>
  <c r="F9" i="10"/>
  <c r="E7" i="10"/>
  <c r="G7" i="3"/>
  <c r="H7" i="11"/>
  <c r="C5" i="7"/>
  <c r="D5" i="9"/>
  <c r="C5" i="11"/>
  <c r="G5" i="12"/>
  <c r="C5" i="1"/>
  <c r="C24" i="7"/>
  <c r="C21" i="7"/>
  <c r="C20" i="7"/>
  <c r="C17" i="7"/>
  <c r="C16" i="7"/>
  <c r="C13" i="7"/>
  <c r="C12" i="7"/>
  <c r="C9" i="7"/>
  <c r="C8" i="7"/>
  <c r="C23" i="7"/>
  <c r="C22" i="7"/>
  <c r="C19" i="7"/>
  <c r="C18" i="7"/>
  <c r="C15" i="7"/>
  <c r="C14" i="7"/>
  <c r="C11" i="7"/>
  <c r="C10" i="7"/>
  <c r="I7" i="7"/>
  <c r="J7" i="1"/>
  <c r="C5" i="2"/>
  <c r="C17" i="9"/>
  <c r="C15" i="9"/>
  <c r="C13" i="9"/>
  <c r="C11" i="9"/>
  <c r="C9" i="9"/>
  <c r="E4" i="2"/>
  <c r="C16" i="9"/>
  <c r="C8" i="9"/>
  <c r="C18" i="9"/>
  <c r="C10" i="9"/>
  <c r="C12" i="9"/>
  <c r="C14" i="9"/>
  <c r="I17" i="9"/>
  <c r="I15" i="9"/>
  <c r="I13" i="9"/>
  <c r="I11" i="9"/>
  <c r="I9" i="9"/>
  <c r="I5" i="2"/>
  <c r="I18" i="9"/>
  <c r="I16" i="9"/>
  <c r="I14" i="9"/>
  <c r="I12" i="9"/>
  <c r="I10" i="9"/>
  <c r="I8" i="9"/>
  <c r="C7" i="9"/>
  <c r="E7" i="2"/>
  <c r="E7" i="9" s="1"/>
  <c r="I7" i="9"/>
  <c r="D52" i="11"/>
  <c r="D51" i="11"/>
  <c r="D44" i="11"/>
  <c r="D43" i="11"/>
  <c r="D36" i="11"/>
  <c r="D35" i="11"/>
  <c r="D28" i="11"/>
  <c r="D27" i="11"/>
  <c r="D25" i="11"/>
  <c r="D23" i="11"/>
  <c r="D21" i="11"/>
  <c r="D19" i="11"/>
  <c r="D17" i="11"/>
  <c r="D15" i="11"/>
  <c r="D13" i="11"/>
  <c r="D11" i="11"/>
  <c r="D9" i="11"/>
  <c r="D58" i="11"/>
  <c r="D57" i="11"/>
  <c r="D50" i="11"/>
  <c r="D49" i="11"/>
  <c r="D42" i="11"/>
  <c r="D41" i="11"/>
  <c r="D34" i="11"/>
  <c r="D33" i="11"/>
  <c r="D55" i="11"/>
  <c r="D48" i="11"/>
  <c r="D39" i="11"/>
  <c r="D32" i="11"/>
  <c r="D24" i="11"/>
  <c r="D20" i="11"/>
  <c r="D18" i="11"/>
  <c r="D10" i="11"/>
  <c r="D5" i="4"/>
  <c r="D53" i="11"/>
  <c r="D46" i="11"/>
  <c r="D37" i="11"/>
  <c r="D30" i="11"/>
  <c r="D16" i="11"/>
  <c r="D8" i="11"/>
  <c r="D56" i="11"/>
  <c r="D47" i="11"/>
  <c r="D40" i="11"/>
  <c r="D31" i="11"/>
  <c r="D26" i="11"/>
  <c r="D22" i="11"/>
  <c r="D14" i="11"/>
  <c r="D54" i="11"/>
  <c r="D45" i="11"/>
  <c r="D38" i="11"/>
  <c r="D29" i="11"/>
  <c r="D12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54" i="11"/>
  <c r="I53" i="11"/>
  <c r="I46" i="11"/>
  <c r="I45" i="11"/>
  <c r="I38" i="11"/>
  <c r="I37" i="11"/>
  <c r="I30" i="11"/>
  <c r="I29" i="11"/>
  <c r="I52" i="11"/>
  <c r="I51" i="11"/>
  <c r="I44" i="11"/>
  <c r="I43" i="11"/>
  <c r="I36" i="11"/>
  <c r="I35" i="11"/>
  <c r="I28" i="11"/>
  <c r="I27" i="11"/>
  <c r="I58" i="11"/>
  <c r="I49" i="11"/>
  <c r="I42" i="11"/>
  <c r="I33" i="11"/>
  <c r="I5" i="4"/>
  <c r="I56" i="11"/>
  <c r="I47" i="11"/>
  <c r="I40" i="11"/>
  <c r="I31" i="11"/>
  <c r="I57" i="11"/>
  <c r="I50" i="11"/>
  <c r="I41" i="11"/>
  <c r="I34" i="11"/>
  <c r="I55" i="11"/>
  <c r="I48" i="11"/>
  <c r="I39" i="11"/>
  <c r="I32" i="11"/>
  <c r="D7" i="11"/>
  <c r="I7" i="11"/>
  <c r="E24" i="12"/>
  <c r="E20" i="12"/>
  <c r="E16" i="12"/>
  <c r="E12" i="12"/>
  <c r="E8" i="12"/>
  <c r="E21" i="12"/>
  <c r="E13" i="12"/>
  <c r="E26" i="12"/>
  <c r="E23" i="12"/>
  <c r="E18" i="12"/>
  <c r="E15" i="12"/>
  <c r="E10" i="12"/>
  <c r="E22" i="12"/>
  <c r="E17" i="12"/>
  <c r="E11" i="12"/>
  <c r="E5" i="5"/>
  <c r="F5" i="5" s="1"/>
  <c r="F4" i="5"/>
  <c r="E25" i="12"/>
  <c r="E19" i="12"/>
  <c r="E14" i="12"/>
  <c r="E9" i="12"/>
  <c r="J24" i="12"/>
  <c r="J20" i="12"/>
  <c r="J16" i="12"/>
  <c r="J12" i="12"/>
  <c r="J8" i="12"/>
  <c r="J22" i="12"/>
  <c r="J19" i="12"/>
  <c r="J14" i="12"/>
  <c r="J11" i="12"/>
  <c r="J21" i="12"/>
  <c r="J13" i="12"/>
  <c r="J18" i="12"/>
  <c r="J5" i="5"/>
  <c r="J25" i="12"/>
  <c r="J15" i="12"/>
  <c r="J9" i="12"/>
  <c r="J26" i="12"/>
  <c r="J10" i="12"/>
  <c r="J23" i="12"/>
  <c r="J17" i="12"/>
  <c r="C7" i="8"/>
  <c r="F4" i="7"/>
  <c r="E5" i="7"/>
  <c r="F5" i="7" s="1"/>
  <c r="H5" i="8"/>
  <c r="F5" i="11"/>
  <c r="I5" i="12"/>
  <c r="E23" i="7"/>
  <c r="E22" i="7"/>
  <c r="E19" i="7"/>
  <c r="E18" i="7"/>
  <c r="E15" i="7"/>
  <c r="E14" i="7"/>
  <c r="E11" i="7"/>
  <c r="E10" i="7"/>
  <c r="F4" i="1"/>
  <c r="F21" i="7" s="1"/>
  <c r="E24" i="7"/>
  <c r="E21" i="7"/>
  <c r="E20" i="7"/>
  <c r="E17" i="7"/>
  <c r="E16" i="7"/>
  <c r="E13" i="7"/>
  <c r="E12" i="7"/>
  <c r="E9" i="7"/>
  <c r="E8" i="7"/>
  <c r="E5" i="1"/>
  <c r="F5" i="1" s="1"/>
  <c r="K5" i="1"/>
  <c r="K22" i="7"/>
  <c r="K21" i="7"/>
  <c r="K18" i="7"/>
  <c r="K17" i="7"/>
  <c r="K14" i="7"/>
  <c r="K13" i="7"/>
  <c r="K10" i="7"/>
  <c r="K9" i="7"/>
  <c r="K24" i="7"/>
  <c r="K23" i="7"/>
  <c r="K20" i="7"/>
  <c r="K19" i="7"/>
  <c r="K16" i="7"/>
  <c r="K15" i="7"/>
  <c r="K12" i="7"/>
  <c r="K11" i="7"/>
  <c r="K8" i="7"/>
  <c r="C7" i="7"/>
  <c r="J18" i="9"/>
  <c r="J17" i="9"/>
  <c r="J16" i="9"/>
  <c r="J15" i="9"/>
  <c r="J14" i="9"/>
  <c r="J13" i="9"/>
  <c r="J12" i="9"/>
  <c r="J11" i="9"/>
  <c r="J10" i="9"/>
  <c r="J9" i="9"/>
  <c r="J8" i="9"/>
  <c r="J5" i="2"/>
  <c r="J7" i="9"/>
  <c r="C46" i="10"/>
  <c r="C42" i="10"/>
  <c r="C45" i="10"/>
  <c r="C41" i="10"/>
  <c r="C36" i="10"/>
  <c r="C32" i="10"/>
  <c r="C28" i="10"/>
  <c r="C24" i="10"/>
  <c r="C20" i="10"/>
  <c r="C16" i="10"/>
  <c r="C12" i="10"/>
  <c r="C11" i="10"/>
  <c r="C10" i="10"/>
  <c r="C9" i="10"/>
  <c r="C8" i="10"/>
  <c r="C48" i="10"/>
  <c r="C43" i="10"/>
  <c r="C40" i="10"/>
  <c r="C33" i="10"/>
  <c r="C25" i="10"/>
  <c r="C17" i="10"/>
  <c r="C5" i="3"/>
  <c r="C38" i="10"/>
  <c r="C35" i="10"/>
  <c r="C30" i="10"/>
  <c r="C27" i="10"/>
  <c r="C22" i="10"/>
  <c r="C19" i="10"/>
  <c r="C14" i="10"/>
  <c r="C47" i="10"/>
  <c r="C44" i="10"/>
  <c r="C37" i="10"/>
  <c r="C29" i="10"/>
  <c r="C21" i="10"/>
  <c r="C13" i="10"/>
  <c r="C39" i="10"/>
  <c r="C34" i="10"/>
  <c r="C26" i="10"/>
  <c r="C31" i="10"/>
  <c r="C15" i="10"/>
  <c r="C18" i="10"/>
  <c r="C23" i="10"/>
  <c r="H45" i="10"/>
  <c r="H41" i="10"/>
  <c r="H36" i="10"/>
  <c r="H32" i="10"/>
  <c r="H28" i="10"/>
  <c r="H24" i="10"/>
  <c r="H20" i="10"/>
  <c r="H16" i="10"/>
  <c r="H12" i="10"/>
  <c r="H39" i="10"/>
  <c r="H34" i="10"/>
  <c r="H31" i="10"/>
  <c r="H26" i="10"/>
  <c r="H23" i="10"/>
  <c r="H18" i="10"/>
  <c r="H15" i="10"/>
  <c r="H10" i="10"/>
  <c r="H8" i="10"/>
  <c r="H5" i="3"/>
  <c r="H48" i="10"/>
  <c r="H46" i="10"/>
  <c r="H43" i="10"/>
  <c r="H40" i="10"/>
  <c r="H33" i="10"/>
  <c r="H25" i="10"/>
  <c r="H17" i="10"/>
  <c r="H38" i="10"/>
  <c r="H35" i="10"/>
  <c r="H30" i="10"/>
  <c r="H27" i="10"/>
  <c r="H22" i="10"/>
  <c r="H19" i="10"/>
  <c r="H14" i="10"/>
  <c r="H11" i="10"/>
  <c r="H9" i="10"/>
  <c r="H47" i="10"/>
  <c r="H44" i="10"/>
  <c r="H42" i="10"/>
  <c r="H37" i="10"/>
  <c r="H29" i="10"/>
  <c r="H13" i="10"/>
  <c r="H21" i="10"/>
  <c r="C7" i="10"/>
  <c r="H7" i="10"/>
  <c r="E57" i="11"/>
  <c r="E55" i="11"/>
  <c r="E53" i="11"/>
  <c r="E51" i="11"/>
  <c r="E49" i="11"/>
  <c r="E47" i="11"/>
  <c r="E45" i="11"/>
  <c r="E43" i="11"/>
  <c r="E41" i="11"/>
  <c r="E39" i="11"/>
  <c r="E37" i="11"/>
  <c r="E35" i="11"/>
  <c r="E33" i="11"/>
  <c r="E31" i="11"/>
  <c r="E29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58" i="11"/>
  <c r="E50" i="11"/>
  <c r="E42" i="11"/>
  <c r="E34" i="11"/>
  <c r="G4" i="4"/>
  <c r="G21" i="11" s="1"/>
  <c r="E56" i="11"/>
  <c r="E48" i="11"/>
  <c r="E40" i="11"/>
  <c r="E32" i="11"/>
  <c r="E46" i="11"/>
  <c r="E30" i="11"/>
  <c r="E44" i="11"/>
  <c r="E28" i="11"/>
  <c r="E54" i="11"/>
  <c r="E38" i="11"/>
  <c r="E52" i="11"/>
  <c r="E36" i="11"/>
  <c r="E5" i="4"/>
  <c r="J57" i="11"/>
  <c r="J55" i="11"/>
  <c r="J53" i="11"/>
  <c r="J51" i="11"/>
  <c r="J49" i="11"/>
  <c r="J47" i="11"/>
  <c r="J45" i="11"/>
  <c r="J43" i="11"/>
  <c r="J41" i="11"/>
  <c r="J39" i="11"/>
  <c r="J37" i="11"/>
  <c r="J35" i="11"/>
  <c r="J33" i="11"/>
  <c r="J31" i="11"/>
  <c r="J29" i="11"/>
  <c r="J27" i="11"/>
  <c r="J52" i="11"/>
  <c r="J44" i="11"/>
  <c r="J36" i="11"/>
  <c r="J28" i="11"/>
  <c r="J25" i="11"/>
  <c r="J23" i="11"/>
  <c r="J21" i="11"/>
  <c r="J19" i="11"/>
  <c r="J17" i="11"/>
  <c r="J15" i="11"/>
  <c r="J13" i="11"/>
  <c r="J11" i="11"/>
  <c r="J9" i="11"/>
  <c r="J58" i="11"/>
  <c r="J50" i="11"/>
  <c r="J42" i="11"/>
  <c r="J34" i="11"/>
  <c r="J56" i="11"/>
  <c r="J40" i="11"/>
  <c r="J26" i="11"/>
  <c r="J22" i="11"/>
  <c r="J12" i="11"/>
  <c r="J54" i="11"/>
  <c r="J38" i="11"/>
  <c r="J18" i="11"/>
  <c r="J10" i="11"/>
  <c r="J48" i="11"/>
  <c r="J32" i="11"/>
  <c r="J24" i="11"/>
  <c r="J20" i="11"/>
  <c r="J16" i="11"/>
  <c r="J8" i="11"/>
  <c r="J46" i="11"/>
  <c r="J30" i="11"/>
  <c r="J14" i="11"/>
  <c r="J5" i="4"/>
  <c r="E7" i="11"/>
  <c r="G7" i="4"/>
  <c r="J7" i="11"/>
  <c r="G7" i="12"/>
  <c r="F21" i="8"/>
  <c r="F17" i="8"/>
  <c r="F13" i="8"/>
  <c r="F9" i="8"/>
  <c r="F5" i="6"/>
  <c r="F20" i="8"/>
  <c r="F16" i="8"/>
  <c r="F12" i="8"/>
  <c r="F8" i="8"/>
  <c r="F23" i="8"/>
  <c r="F19" i="8"/>
  <c r="F15" i="8"/>
  <c r="F11" i="8"/>
  <c r="F10" i="8"/>
  <c r="F14" i="8"/>
  <c r="F18" i="8"/>
  <c r="F22" i="8"/>
  <c r="F7" i="8"/>
  <c r="G5" i="7"/>
  <c r="G5" i="9"/>
  <c r="C5" i="10"/>
  <c r="H5" i="10"/>
  <c r="F7" i="1"/>
  <c r="F7" i="7" s="1"/>
  <c r="E7" i="7"/>
  <c r="F18" i="9"/>
  <c r="F17" i="9"/>
  <c r="F16" i="9"/>
  <c r="F15" i="9"/>
  <c r="F14" i="9"/>
  <c r="F13" i="9"/>
  <c r="F12" i="9"/>
  <c r="F11" i="9"/>
  <c r="F10" i="9"/>
  <c r="F9" i="9"/>
  <c r="F8" i="9"/>
  <c r="F7" i="9"/>
  <c r="D45" i="10"/>
  <c r="D41" i="10"/>
  <c r="D37" i="10"/>
  <c r="D33" i="10"/>
  <c r="D29" i="10"/>
  <c r="D25" i="10"/>
  <c r="D21" i="10"/>
  <c r="D17" i="10"/>
  <c r="D13" i="10"/>
  <c r="D38" i="10"/>
  <c r="D35" i="10"/>
  <c r="D30" i="10"/>
  <c r="D27" i="10"/>
  <c r="D22" i="10"/>
  <c r="D19" i="10"/>
  <c r="D14" i="10"/>
  <c r="D47" i="10"/>
  <c r="D44" i="10"/>
  <c r="D42" i="10"/>
  <c r="D32" i="10"/>
  <c r="D24" i="10"/>
  <c r="D16" i="10"/>
  <c r="D11" i="10"/>
  <c r="D9" i="10"/>
  <c r="D39" i="10"/>
  <c r="D34" i="10"/>
  <c r="D31" i="10"/>
  <c r="D26" i="10"/>
  <c r="D23" i="10"/>
  <c r="D18" i="10"/>
  <c r="D15" i="10"/>
  <c r="D48" i="10"/>
  <c r="D46" i="10"/>
  <c r="D43" i="10"/>
  <c r="D40" i="10"/>
  <c r="D36" i="10"/>
  <c r="D10" i="10"/>
  <c r="D20" i="10"/>
  <c r="D8" i="10"/>
  <c r="D28" i="10"/>
  <c r="D12" i="10"/>
  <c r="D5" i="3"/>
  <c r="D7" i="10"/>
  <c r="I7" i="10"/>
  <c r="F57" i="11"/>
  <c r="F56" i="11"/>
  <c r="F49" i="11"/>
  <c r="F48" i="11"/>
  <c r="F41" i="11"/>
  <c r="F40" i="11"/>
  <c r="F33" i="11"/>
  <c r="F32" i="11"/>
  <c r="F55" i="11"/>
  <c r="F54" i="11"/>
  <c r="F47" i="11"/>
  <c r="F46" i="11"/>
  <c r="F39" i="11"/>
  <c r="F38" i="11"/>
  <c r="F31" i="11"/>
  <c r="F30" i="11"/>
  <c r="F26" i="11"/>
  <c r="F24" i="11"/>
  <c r="F22" i="11"/>
  <c r="F20" i="11"/>
  <c r="F53" i="11"/>
  <c r="F44" i="11"/>
  <c r="F37" i="11"/>
  <c r="F28" i="11"/>
  <c r="F17" i="11"/>
  <c r="F16" i="11"/>
  <c r="F9" i="11"/>
  <c r="F8" i="11"/>
  <c r="F58" i="11"/>
  <c r="F51" i="11"/>
  <c r="F42" i="11"/>
  <c r="F35" i="11"/>
  <c r="F25" i="11"/>
  <c r="F21" i="11"/>
  <c r="F15" i="11"/>
  <c r="F14" i="11"/>
  <c r="F52" i="11"/>
  <c r="F45" i="11"/>
  <c r="F36" i="11"/>
  <c r="F29" i="11"/>
  <c r="F13" i="11"/>
  <c r="F12" i="11"/>
  <c r="F5" i="4"/>
  <c r="F50" i="11"/>
  <c r="F43" i="11"/>
  <c r="F34" i="11"/>
  <c r="F27" i="11"/>
  <c r="F23" i="11"/>
  <c r="F19" i="11"/>
  <c r="F18" i="11"/>
  <c r="F11" i="11"/>
  <c r="F10" i="11"/>
  <c r="F7" i="11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5" i="5"/>
  <c r="I7" i="12"/>
  <c r="G23" i="8"/>
  <c r="G21" i="8"/>
  <c r="G19" i="8"/>
  <c r="G17" i="8"/>
  <c r="G15" i="8"/>
  <c r="G13" i="8"/>
  <c r="G11" i="8"/>
  <c r="G9" i="8"/>
  <c r="G5" i="6"/>
  <c r="G20" i="8"/>
  <c r="G16" i="8"/>
  <c r="G12" i="8"/>
  <c r="G8" i="8"/>
  <c r="G22" i="8"/>
  <c r="G18" i="8"/>
  <c r="G14" i="8"/>
  <c r="G10" i="8"/>
  <c r="H7" i="8"/>
  <c r="I5" i="7"/>
  <c r="J5" i="7" s="1"/>
  <c r="J4" i="7"/>
  <c r="C5" i="8"/>
  <c r="E5" i="8" s="1"/>
  <c r="E4" i="9"/>
  <c r="C5" i="9"/>
  <c r="D5" i="10"/>
  <c r="I5" i="10"/>
  <c r="H5" i="11"/>
  <c r="J5" i="12"/>
  <c r="G5" i="1"/>
  <c r="G21" i="7"/>
  <c r="G17" i="7"/>
  <c r="G13" i="7"/>
  <c r="G9" i="7"/>
  <c r="G24" i="7"/>
  <c r="G20" i="7"/>
  <c r="G16" i="7"/>
  <c r="G12" i="7"/>
  <c r="G8" i="7"/>
  <c r="G23" i="7"/>
  <c r="G19" i="7"/>
  <c r="G15" i="7"/>
  <c r="G11" i="7"/>
  <c r="G22" i="7"/>
  <c r="G18" i="7"/>
  <c r="G14" i="7"/>
  <c r="G10" i="7"/>
  <c r="K7" i="7"/>
  <c r="D5" i="2"/>
  <c r="D17" i="9"/>
  <c r="D15" i="9"/>
  <c r="D13" i="9"/>
  <c r="D11" i="9"/>
  <c r="D9" i="9"/>
  <c r="D18" i="9"/>
  <c r="D16" i="9"/>
  <c r="D14" i="9"/>
  <c r="D12" i="9"/>
  <c r="D10" i="9"/>
  <c r="D8" i="9"/>
  <c r="H5" i="2"/>
  <c r="H17" i="9"/>
  <c r="H15" i="9"/>
  <c r="H13" i="9"/>
  <c r="H11" i="9"/>
  <c r="H9" i="9"/>
  <c r="H18" i="9"/>
  <c r="H10" i="9"/>
  <c r="H12" i="9"/>
  <c r="H14" i="9"/>
  <c r="H16" i="9"/>
  <c r="H8" i="9"/>
  <c r="D7" i="9"/>
  <c r="H7" i="9"/>
  <c r="E48" i="10"/>
  <c r="E44" i="10"/>
  <c r="E40" i="10"/>
  <c r="E46" i="10"/>
  <c r="E42" i="10"/>
  <c r="E38" i="10"/>
  <c r="E34" i="10"/>
  <c r="E30" i="10"/>
  <c r="E26" i="10"/>
  <c r="E22" i="10"/>
  <c r="E18" i="10"/>
  <c r="E14" i="10"/>
  <c r="E47" i="10"/>
  <c r="E45" i="10"/>
  <c r="E32" i="10"/>
  <c r="E24" i="10"/>
  <c r="E16" i="10"/>
  <c r="E11" i="10"/>
  <c r="E9" i="10"/>
  <c r="E39" i="10"/>
  <c r="E37" i="10"/>
  <c r="E31" i="10"/>
  <c r="E29" i="10"/>
  <c r="E23" i="10"/>
  <c r="E21" i="10"/>
  <c r="E15" i="10"/>
  <c r="E13" i="10"/>
  <c r="E43" i="10"/>
  <c r="E41" i="10"/>
  <c r="E36" i="10"/>
  <c r="E28" i="10"/>
  <c r="E20" i="10"/>
  <c r="E12" i="10"/>
  <c r="E10" i="10"/>
  <c r="E8" i="10"/>
  <c r="E5" i="3"/>
  <c r="G4" i="3"/>
  <c r="G29" i="10" s="1"/>
  <c r="E35" i="10"/>
  <c r="E33" i="10"/>
  <c r="E17" i="10"/>
  <c r="E27" i="10"/>
  <c r="E25" i="10"/>
  <c r="E19" i="10"/>
  <c r="I48" i="10"/>
  <c r="I44" i="10"/>
  <c r="I40" i="10"/>
  <c r="I45" i="10"/>
  <c r="I41" i="10"/>
  <c r="I37" i="10"/>
  <c r="I33" i="10"/>
  <c r="I29" i="10"/>
  <c r="I25" i="10"/>
  <c r="I21" i="10"/>
  <c r="I17" i="10"/>
  <c r="I13" i="10"/>
  <c r="I46" i="10"/>
  <c r="I43" i="10"/>
  <c r="I36" i="10"/>
  <c r="I28" i="10"/>
  <c r="I20" i="10"/>
  <c r="I12" i="10"/>
  <c r="I38" i="10"/>
  <c r="I35" i="10"/>
  <c r="I30" i="10"/>
  <c r="I27" i="10"/>
  <c r="I22" i="10"/>
  <c r="I19" i="10"/>
  <c r="I14" i="10"/>
  <c r="I11" i="10"/>
  <c r="I9" i="10"/>
  <c r="I47" i="10"/>
  <c r="I42" i="10"/>
  <c r="I32" i="10"/>
  <c r="I24" i="10"/>
  <c r="I16" i="10"/>
  <c r="I39" i="10"/>
  <c r="I34" i="10"/>
  <c r="I31" i="10"/>
  <c r="I15" i="10"/>
  <c r="I8" i="10"/>
  <c r="I18" i="10"/>
  <c r="I23" i="10"/>
  <c r="I5" i="3"/>
  <c r="I26" i="10"/>
  <c r="I10" i="10"/>
  <c r="F7" i="10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5" i="4"/>
  <c r="C27" i="11"/>
  <c r="C25" i="11"/>
  <c r="C23" i="11"/>
  <c r="C21" i="11"/>
  <c r="C19" i="11"/>
  <c r="C12" i="11"/>
  <c r="C11" i="11"/>
  <c r="C24" i="11"/>
  <c r="C20" i="11"/>
  <c r="C18" i="11"/>
  <c r="C17" i="11"/>
  <c r="C10" i="11"/>
  <c r="C9" i="11"/>
  <c r="C16" i="11"/>
  <c r="C15" i="11"/>
  <c r="C8" i="11"/>
  <c r="C26" i="11"/>
  <c r="C22" i="11"/>
  <c r="C14" i="11"/>
  <c r="C13" i="11"/>
  <c r="C7" i="11"/>
  <c r="G26" i="12"/>
  <c r="G22" i="12"/>
  <c r="G18" i="12"/>
  <c r="G14" i="12"/>
  <c r="G10" i="12"/>
  <c r="G20" i="12"/>
  <c r="G12" i="12"/>
  <c r="G5" i="5"/>
  <c r="G25" i="12"/>
  <c r="G19" i="12"/>
  <c r="G17" i="12"/>
  <c r="G11" i="12"/>
  <c r="G9" i="12"/>
  <c r="G24" i="12"/>
  <c r="G23" i="12"/>
  <c r="G8" i="12"/>
  <c r="G13" i="12"/>
  <c r="G16" i="12"/>
  <c r="G15" i="12"/>
  <c r="G21" i="12"/>
  <c r="C7" i="12"/>
  <c r="H7" i="12"/>
  <c r="C23" i="8"/>
  <c r="C21" i="8"/>
  <c r="C19" i="8"/>
  <c r="C17" i="8"/>
  <c r="C15" i="8"/>
  <c r="C13" i="8"/>
  <c r="C11" i="8"/>
  <c r="C9" i="8"/>
  <c r="C5" i="6"/>
  <c r="E5" i="6" s="1"/>
  <c r="C20" i="8"/>
  <c r="C16" i="8"/>
  <c r="C12" i="8"/>
  <c r="C8" i="8"/>
  <c r="C22" i="8"/>
  <c r="C18" i="8"/>
  <c r="C14" i="8"/>
  <c r="C10" i="8"/>
  <c r="G7" i="8"/>
  <c r="K5" i="7"/>
  <c r="I5" i="9"/>
  <c r="F5" i="10"/>
  <c r="D5" i="11"/>
  <c r="J5" i="11"/>
  <c r="F4" i="12"/>
  <c r="E5" i="12"/>
  <c r="F5" i="12" s="1"/>
  <c r="E5" i="11"/>
  <c r="G5" i="11" s="1"/>
  <c r="G4" i="11"/>
  <c r="I5" i="11"/>
  <c r="C5" i="12"/>
  <c r="H5" i="12"/>
  <c r="E10" i="9"/>
  <c r="F11" i="12"/>
  <c r="F15" i="12"/>
  <c r="F24" i="12"/>
  <c r="F12" i="12"/>
  <c r="F20" i="12"/>
  <c r="F18" i="12"/>
  <c r="F9" i="12"/>
  <c r="F21" i="12"/>
  <c r="G8" i="10" l="1"/>
  <c r="J8" i="7"/>
  <c r="G13" i="10"/>
  <c r="G13" i="11"/>
  <c r="J24" i="7"/>
  <c r="G40" i="10"/>
  <c r="G30" i="11"/>
  <c r="J10" i="7"/>
  <c r="G36" i="10"/>
  <c r="F18" i="7"/>
  <c r="F17" i="7"/>
  <c r="G23" i="10"/>
  <c r="G40" i="11"/>
  <c r="G10" i="11"/>
  <c r="J18" i="7"/>
  <c r="G57" i="11"/>
  <c r="G20" i="11"/>
  <c r="G39" i="11"/>
  <c r="G50" i="11"/>
  <c r="J16" i="7"/>
  <c r="G37" i="11"/>
  <c r="G56" i="11"/>
  <c r="G36" i="11"/>
  <c r="G16" i="11"/>
  <c r="G9" i="10"/>
  <c r="F14" i="7"/>
  <c r="G55" i="11"/>
  <c r="G35" i="11"/>
  <c r="G46" i="11"/>
  <c r="G26" i="11"/>
  <c r="G39" i="10"/>
  <c r="G19" i="10"/>
  <c r="G46" i="10"/>
  <c r="G20" i="10"/>
  <c r="G53" i="11"/>
  <c r="G29" i="11"/>
  <c r="G9" i="11"/>
  <c r="F13" i="7"/>
  <c r="G52" i="11"/>
  <c r="G28" i="11"/>
  <c r="G12" i="11"/>
  <c r="F22" i="7"/>
  <c r="F12" i="7"/>
  <c r="G51" i="11"/>
  <c r="G27" i="11"/>
  <c r="G42" i="11"/>
  <c r="G18" i="11"/>
  <c r="G35" i="10"/>
  <c r="G15" i="10"/>
  <c r="G37" i="10"/>
  <c r="J22" i="7"/>
  <c r="J14" i="7"/>
  <c r="G12" i="10"/>
  <c r="G45" i="11"/>
  <c r="G25" i="11"/>
  <c r="G41" i="10"/>
  <c r="E5" i="9"/>
  <c r="F5" i="9" s="1"/>
  <c r="J7" i="7"/>
  <c r="G44" i="11"/>
  <c r="G43" i="10"/>
  <c r="F20" i="7"/>
  <c r="F10" i="7"/>
  <c r="G43" i="11"/>
  <c r="G42" i="10"/>
  <c r="G58" i="11"/>
  <c r="G34" i="11"/>
  <c r="G14" i="11"/>
  <c r="G31" i="10"/>
  <c r="G7" i="10"/>
  <c r="J20" i="7"/>
  <c r="G41" i="11"/>
  <c r="G5" i="4"/>
  <c r="F25" i="12"/>
  <c r="F26" i="12"/>
  <c r="F14" i="12"/>
  <c r="F22" i="12"/>
  <c r="F16" i="12"/>
  <c r="E16" i="9"/>
  <c r="E12" i="9"/>
  <c r="E8" i="9"/>
  <c r="E13" i="9"/>
  <c r="E15" i="9"/>
  <c r="E17" i="9"/>
  <c r="E9" i="9"/>
  <c r="E11" i="9"/>
  <c r="F17" i="12"/>
  <c r="F10" i="12"/>
  <c r="F8" i="12"/>
  <c r="F23" i="12"/>
  <c r="E18" i="9"/>
  <c r="G48" i="10"/>
  <c r="G47" i="10"/>
  <c r="G34" i="10"/>
  <c r="G26" i="10"/>
  <c r="G18" i="10"/>
  <c r="G45" i="10"/>
  <c r="G33" i="10"/>
  <c r="G25" i="10"/>
  <c r="G17" i="10"/>
  <c r="G38" i="10"/>
  <c r="G24" i="10"/>
  <c r="G22" i="10"/>
  <c r="G32" i="10"/>
  <c r="G16" i="10"/>
  <c r="G30" i="10"/>
  <c r="G14" i="10"/>
  <c r="G23" i="11"/>
  <c r="G19" i="11"/>
  <c r="G11" i="11"/>
  <c r="F23" i="7"/>
  <c r="F19" i="7"/>
  <c r="F15" i="7"/>
  <c r="F11" i="7"/>
  <c r="F13" i="12"/>
  <c r="G48" i="11"/>
  <c r="G32" i="11"/>
  <c r="G24" i="11"/>
  <c r="G8" i="11"/>
  <c r="F24" i="7"/>
  <c r="F16" i="7"/>
  <c r="F8" i="7"/>
  <c r="G47" i="11"/>
  <c r="G31" i="11"/>
  <c r="G54" i="11"/>
  <c r="G38" i="11"/>
  <c r="G22" i="11"/>
  <c r="G44" i="10"/>
  <c r="G27" i="10"/>
  <c r="G11" i="10"/>
  <c r="G15" i="11"/>
  <c r="G21" i="10"/>
  <c r="F19" i="12"/>
  <c r="G28" i="10"/>
  <c r="E14" i="9"/>
  <c r="G49" i="11"/>
  <c r="G33" i="11"/>
  <c r="G17" i="11"/>
  <c r="G10" i="10"/>
  <c r="F9" i="7"/>
  <c r="G5" i="3"/>
  <c r="G7" i="11"/>
  <c r="E5" i="2"/>
  <c r="F5" i="2" s="1"/>
  <c r="J21" i="7"/>
  <c r="J17" i="7"/>
  <c r="J13" i="7"/>
  <c r="J9" i="7"/>
  <c r="J23" i="7"/>
  <c r="J19" i="7"/>
  <c r="J15" i="7"/>
  <c r="J11" i="7"/>
  <c r="F7" i="12"/>
  <c r="G5" i="10"/>
</calcChain>
</file>

<file path=xl/sharedStrings.xml><?xml version="1.0" encoding="utf-8"?>
<sst xmlns="http://schemas.openxmlformats.org/spreadsheetml/2006/main" count="619" uniqueCount="204">
  <si>
    <t>ATTENDANCE UPTO OCTOBER 2017</t>
  </si>
  <si>
    <t xml:space="preserve">T.Y.B.A. ENG </t>
  </si>
  <si>
    <t>ENG4</t>
  </si>
  <si>
    <t>ENG5</t>
  </si>
  <si>
    <t>ENG5 TOTAL</t>
  </si>
  <si>
    <t>ENG6</t>
  </si>
  <si>
    <t>ENG7</t>
  </si>
  <si>
    <t>ENG7 TOTAL</t>
  </si>
  <si>
    <t>ENG8</t>
  </si>
  <si>
    <t>ENG9</t>
  </si>
  <si>
    <t xml:space="preserve">T.Y.B.A. ECO </t>
  </si>
  <si>
    <t>PROFESSOR</t>
  </si>
  <si>
    <t>SUBJECT</t>
  </si>
  <si>
    <t>MF</t>
  </si>
  <si>
    <t>SL</t>
  </si>
  <si>
    <t>PO</t>
  </si>
  <si>
    <t>SN</t>
  </si>
  <si>
    <t>NO. OF LECTURES TAKEN</t>
  </si>
  <si>
    <t>T.Y.B.A. SOC</t>
  </si>
  <si>
    <t>SOC4</t>
  </si>
  <si>
    <t>SOC5</t>
  </si>
  <si>
    <t>SOC6</t>
  </si>
  <si>
    <t>SOC6 TOTAL</t>
  </si>
  <si>
    <t>SOC7</t>
  </si>
  <si>
    <t>SOC8</t>
  </si>
  <si>
    <t>SOC9</t>
  </si>
  <si>
    <t>SG</t>
  </si>
  <si>
    <t>VS</t>
  </si>
  <si>
    <t>ECO4</t>
  </si>
  <si>
    <t>ECO4 TOTAL</t>
  </si>
  <si>
    <t>ECO5</t>
  </si>
  <si>
    <t>ECO6</t>
  </si>
  <si>
    <t>ECO7</t>
  </si>
  <si>
    <t>ECO8</t>
  </si>
  <si>
    <t>ECO9</t>
  </si>
  <si>
    <t>AC</t>
  </si>
  <si>
    <t>GT</t>
  </si>
  <si>
    <t>KM</t>
  </si>
  <si>
    <t>SA</t>
  </si>
  <si>
    <t>PERMITTED ABSENCE</t>
  </si>
  <si>
    <t>ROLL NO.</t>
  </si>
  <si>
    <t>NAME OF THE STUDENT</t>
  </si>
  <si>
    <t>NO. OF LECTURES ABSENT</t>
  </si>
  <si>
    <t>ALFIYA ABDUL AZIZ SHAIKH</t>
  </si>
  <si>
    <t>ADVAIT GIRISH BALEKUNDRI</t>
  </si>
  <si>
    <t>ALMEIDA SIMRAN SIMON</t>
  </si>
  <si>
    <t>BARBOZA VIMOG VIJAY</t>
  </si>
  <si>
    <t>CHRISTINE WILLIAM PEREIRA</t>
  </si>
  <si>
    <t>DIAS SAVIA PASCAL</t>
  </si>
  <si>
    <t>DIYA MERLIN ZACHARIAH</t>
  </si>
  <si>
    <t>FERNANDES MARISSA FRANCIS</t>
  </si>
  <si>
    <t>DSOUZA ELI SEBASTIAN</t>
  </si>
  <si>
    <t>FERNANDES SEYMOUR ALEX</t>
  </si>
  <si>
    <t>D'SOUZA STEPHANIE STEPHEN</t>
  </si>
  <si>
    <t>DIAS MICHELLE SEBASTIAN</t>
  </si>
  <si>
    <t>FABER ADEL KAITAN</t>
  </si>
  <si>
    <t>FERNANDES ZENIA MYRON</t>
  </si>
  <si>
    <t>FERNANDES PEPIN PASCAL</t>
  </si>
  <si>
    <t>FERNANDES TRESSA JOHN</t>
  </si>
  <si>
    <t>GARIA ANUSHKA ATUL</t>
  </si>
  <si>
    <t>GUPTA SANJANA SHIVNARAYAN</t>
  </si>
  <si>
    <t>GODINHO MELISSA MARIO</t>
  </si>
  <si>
    <t>KAMBLE JOEL ISAAC REUBEN</t>
  </si>
  <si>
    <t>JONITA JOHNSON</t>
  </si>
  <si>
    <t>DSOUZA CAROLINE ESTHER JASON</t>
  </si>
  <si>
    <t>KHARE VISHWADEEP BALASAHEB</t>
  </si>
  <si>
    <t>KINI AVANTIKA RAJARAM</t>
  </si>
  <si>
    <t>DSOUZA GABRIELA TERENCE</t>
  </si>
  <si>
    <t>MENEZES SNEDAL BENJAMIN</t>
  </si>
  <si>
    <t>MARCUS AUDREY FELIX</t>
  </si>
  <si>
    <t>NAZARETH MARC CLIVE KEITH</t>
  </si>
  <si>
    <t>MARTIN ALISHA BOSCO</t>
  </si>
  <si>
    <t>PATEL FATEMA KAMAL</t>
  </si>
  <si>
    <t>MENDONZA MARIELOU PREETI MARSHALL JOSEPH</t>
  </si>
  <si>
    <t>DSOUZA SHANIA RALPH</t>
  </si>
  <si>
    <t>RODRIGUES RIYANZA VIJAY</t>
  </si>
  <si>
    <t>MHAPANKAR KIMI GOVIND</t>
  </si>
  <si>
    <t>RODRIGUES SHARAL RAPHAEL</t>
  </si>
  <si>
    <t>FERNANDES MELISSA SUZIE JOHN PAUL</t>
  </si>
  <si>
    <t>MONTEIRO VAILANY JOSEPH</t>
  </si>
  <si>
    <t>FERREIRA DALVINA DARREIL</t>
  </si>
  <si>
    <t>SHAIKH IBRAT MOHAMMED AYYUB</t>
  </si>
  <si>
    <t>MORAES REBECCA EDWIN</t>
  </si>
  <si>
    <t>NORONHA REBECCA WILLIAM</t>
  </si>
  <si>
    <t>IYER MAHESHNARAYAN MAHADEVAN</t>
  </si>
  <si>
    <t>PEREIRA GLADIONEL GODWIN</t>
  </si>
  <si>
    <t>PEREIRA JENNIFER PAUL</t>
  </si>
  <si>
    <t>JAGTAP SIMLYN RAHUL</t>
  </si>
  <si>
    <t>QUADROS JORDANA BENEDICT H</t>
  </si>
  <si>
    <t>LOBO OLIVIA VINCENT</t>
  </si>
  <si>
    <t>RODRIGUES PETULA VINCENT</t>
  </si>
  <si>
    <t>RODRIGUES VICTORIA SIMON</t>
  </si>
  <si>
    <t>LOPES CARREN MICHAEL</t>
  </si>
  <si>
    <t>SHAH RUDDHI MANISH</t>
  </si>
  <si>
    <t>SHAIKH ASAD ASIFUDDIN</t>
  </si>
  <si>
    <t>MANSI KABRA</t>
  </si>
  <si>
    <t>SHAMBHAVI SINGH</t>
  </si>
  <si>
    <t>PEREIRA NIGEL MARIO</t>
  </si>
  <si>
    <t>ZUZARTE WINONA AMANDA</t>
  </si>
  <si>
    <t>RAPOSE VALENTINA ADRIAN</t>
  </si>
  <si>
    <t>RODRIGUES MEGAN NOELLA</t>
  </si>
  <si>
    <t>TALUKDAR ALYONA ANANDA</t>
  </si>
  <si>
    <t>VELCIMA CIANA DSOUZA</t>
  </si>
  <si>
    <t>YADAV PRIYA LALBAHADUR</t>
  </si>
  <si>
    <t xml:space="preserve">T.Y.B.A.  </t>
  </si>
  <si>
    <t>HIS4</t>
  </si>
  <si>
    <t>HIS5</t>
  </si>
  <si>
    <t>HIS6</t>
  </si>
  <si>
    <t>PSY4</t>
  </si>
  <si>
    <t>PSY5</t>
  </si>
  <si>
    <t>PSY6</t>
  </si>
  <si>
    <t>HIS PSY</t>
  </si>
  <si>
    <t>SOC PSY</t>
  </si>
  <si>
    <t>JC</t>
  </si>
  <si>
    <t>MR</t>
  </si>
  <si>
    <t>SD</t>
  </si>
  <si>
    <t>SM</t>
  </si>
  <si>
    <t>ENG PSY</t>
  </si>
  <si>
    <t>CARRON AUGUSTINE DSOUZA</t>
  </si>
  <si>
    <t>CASCAR JESLYN JAMES</t>
  </si>
  <si>
    <t>DAY CLARISSA CLIVE</t>
  </si>
  <si>
    <t>DSOUZA JOEL MICHAEL</t>
  </si>
  <si>
    <t>D'SOUZA PRIYANKA DANIEL</t>
  </si>
  <si>
    <t>ELDRITA AGNEL GODINHO</t>
  </si>
  <si>
    <t>FERNANDES VALENCIA LEWIS</t>
  </si>
  <si>
    <t>GOMES CLATISCIA CYRIL</t>
  </si>
  <si>
    <t>KAMBLE IVAN SHYAM</t>
  </si>
  <si>
    <t>LASRADO CAROL JOSEPH</t>
  </si>
  <si>
    <t>LOBO SUZAN ANTHONY</t>
  </si>
  <si>
    <t>ALVA SHERRY PAUL</t>
  </si>
  <si>
    <t>LOKHANDWALLA FAUZIA JAFFER</t>
  </si>
  <si>
    <t>LOUIS GINELLE ALLWYN JOHN</t>
  </si>
  <si>
    <t>MAKASARE RACHEAL ANTHONY</t>
  </si>
  <si>
    <t>MARILYA BAPTIST FERNANDES</t>
  </si>
  <si>
    <t>NACHANKAR SONALI MANOJ</t>
  </si>
  <si>
    <t>CORERA SHIRLEY JOSEPHAT</t>
  </si>
  <si>
    <t>PEDNEKAR AISHWARYA DEEPAK</t>
  </si>
  <si>
    <t>FERNANDES SIMRAN SHELLAN SHELDON</t>
  </si>
  <si>
    <t>ANTOINETTE EUGENE CONSICA</t>
  </si>
  <si>
    <t>CREADO JEZEBEL GODFREY</t>
  </si>
  <si>
    <t>FERNANDES STELLA SEBASTIAN</t>
  </si>
  <si>
    <t>DEMELLO CURT DYLAN</t>
  </si>
  <si>
    <t>GOMES ROCHELLE NICHOLAS</t>
  </si>
  <si>
    <t>DIAS CRAIG VINCENT</t>
  </si>
  <si>
    <t>GOMES ROSY HENRY</t>
  </si>
  <si>
    <t>GRACE JOICE R</t>
  </si>
  <si>
    <t>DMELLO SCHNELLE SALUZINHO</t>
  </si>
  <si>
    <t>LEON AUSTIN DA COSTA</t>
  </si>
  <si>
    <t>MIRANDA JEMIMA JOHN JUDITH</t>
  </si>
  <si>
    <t>DONGARKAR STEVINA STANNY</t>
  </si>
  <si>
    <t>MIRANDA REBECCA STAFORD</t>
  </si>
  <si>
    <t>DSA KYLE MARK E</t>
  </si>
  <si>
    <t>NAPIER YVONNE STANNEY</t>
  </si>
  <si>
    <t>DSOUZA ALISHA OLIVIA STANLEY</t>
  </si>
  <si>
    <t>PATEL SHRIYA GANGJI</t>
  </si>
  <si>
    <t>DSOUZA AMANDA LISA JOCELYN</t>
  </si>
  <si>
    <t>SAMANTHA KRISTEN GODFREY</t>
  </si>
  <si>
    <t>DSOUZA CHIONIA RONALD</t>
  </si>
  <si>
    <t>SANTOS RACHEAL HILLARY</t>
  </si>
  <si>
    <t>DSOUZA CHRISTINE EDWIN</t>
  </si>
  <si>
    <t>SHARMA AAYU GHANSHYAM</t>
  </si>
  <si>
    <t>SHEIKH ASMA SHARIQ</t>
  </si>
  <si>
    <t>DSOUZA DIANN</t>
  </si>
  <si>
    <t>SWAPNIL CHATTERJEE</t>
  </si>
  <si>
    <t>TAURO BRENT MARLON</t>
  </si>
  <si>
    <t>TERESA FRANCIS CHETTIAR</t>
  </si>
  <si>
    <t>DUBEY SNEHA CHANDRA SHEKHAR</t>
  </si>
  <si>
    <t>FERNANDES BAKHITA SANTAN LUIS FRANCIS</t>
  </si>
  <si>
    <t>FERNANDES DIANA THELMA STANLEY</t>
  </si>
  <si>
    <t>FERNANDES MAVIA RAPHAEL</t>
  </si>
  <si>
    <t>FERNANDES MAVIS MAXIE</t>
  </si>
  <si>
    <t>FERNANDES MURIEL MANUEL</t>
  </si>
  <si>
    <t>FERNANDES NARISSA CHARLIE</t>
  </si>
  <si>
    <t>FERNANDES SHERWIN EDWARD</t>
  </si>
  <si>
    <t>GALA SAURAV RAJESH</t>
  </si>
  <si>
    <t>GRACIOUS DERMOT FLOYD</t>
  </si>
  <si>
    <t>JEMY ANN GEORGE</t>
  </si>
  <si>
    <t>JENIFER ZACHARIAS</t>
  </si>
  <si>
    <t>KALLAT ANJANA AJAY</t>
  </si>
  <si>
    <t>KHAN NAVED SHAKEEL</t>
  </si>
  <si>
    <t>KOSHY SWIZAL SUNNY</t>
  </si>
  <si>
    <t>LAD DEEPIKA SUHAS</t>
  </si>
  <si>
    <t>MANJIYANI RAHIM AZIZ</t>
  </si>
  <si>
    <t>MELANCHE ROSE PINERO</t>
  </si>
  <si>
    <t>MENDONCA RITA ALEX</t>
  </si>
  <si>
    <t>PEREIRA DELFIYA TREVOR</t>
  </si>
  <si>
    <t>PEREIRA ERIKA SHAUNA STEVE</t>
  </si>
  <si>
    <t>PEREIRA KIMBERLY SEBASTIAN</t>
  </si>
  <si>
    <t>PULIKKOTTIL PINKY PIUS</t>
  </si>
  <si>
    <t>RAGHWAN SHELDON SAMUEL</t>
  </si>
  <si>
    <t>REBELLO ANDREA PHILIP</t>
  </si>
  <si>
    <t>RODRIGUES VALENCIA MANUEL</t>
  </si>
  <si>
    <t>SEQUEIRA DEANE MILBURN</t>
  </si>
  <si>
    <t>SERRAO DELON OLIVER</t>
  </si>
  <si>
    <t>SHARON DONNA KABILAR</t>
  </si>
  <si>
    <t>STEPHANIE FRANCIS ALVARES</t>
  </si>
  <si>
    <t>STEPHEN JOHNSON MATHEW</t>
  </si>
  <si>
    <t>TAURO RYAN MELROY ROYSTON</t>
  </si>
  <si>
    <t>TELLIS LAVINA LAZARUS</t>
  </si>
  <si>
    <t>VIEIRA WARREN MARCUS</t>
  </si>
  <si>
    <t>CLASS TEACHER -</t>
  </si>
  <si>
    <t>T.Y.B.A. SOC PSY</t>
  </si>
  <si>
    <t>T.Y.B.A. ECO</t>
  </si>
  <si>
    <t>T.Y.B.A. ENG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</si>
</sst>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4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4"/>
      <name val="Arial"/>
    </font>
    <font>
      <sz val="14"/>
      <name val="Arial"/>
    </font>
    <font>
      <b/>
      <sz val="18"/>
      <color rgb="FF000000"/>
      <name val="Black Ops One"/>
    </font>
    <font>
      <sz val="13"/>
      <color rgb="FF000000"/>
      <name val="Calibri"/>
    </font>
    <font>
      <sz val="13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4" fillId="3" borderId="5" xfId="0" applyFont="1" applyFill="1" applyBorder="1" applyAlignment="1">
      <alignment horizontal="center" textRotation="45"/>
    </xf>
    <xf numFmtId="0" fontId="4" fillId="3" borderId="5" xfId="0" applyFont="1" applyFill="1" applyBorder="1" applyAlignment="1">
      <alignment horizontal="center" textRotation="45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textRotation="45"/>
    </xf>
    <xf numFmtId="0" fontId="4" fillId="6" borderId="5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8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/>
    <xf numFmtId="0" fontId="13" fillId="3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wrapText="1"/>
    </xf>
    <xf numFmtId="0" fontId="13" fillId="5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wrapText="1"/>
    </xf>
    <xf numFmtId="0" fontId="13" fillId="6" borderId="7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left"/>
    </xf>
    <xf numFmtId="9" fontId="14" fillId="9" borderId="5" xfId="0" applyNumberFormat="1" applyFont="1" applyFill="1" applyBorder="1" applyAlignment="1">
      <alignment horizontal="center"/>
    </xf>
    <xf numFmtId="9" fontId="17" fillId="9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7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textRotation="45"/>
    </xf>
    <xf numFmtId="0" fontId="3" fillId="0" borderId="4" xfId="0" applyFont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1"/>
  <sheetViews>
    <sheetView tabSelected="1" workbookViewId="0">
      <selection sqref="A1:M1"/>
    </sheetView>
  </sheetViews>
  <sheetFormatPr defaultColWidth="14.42578125" defaultRowHeight="15.75" customHeight="1"/>
  <cols>
    <col min="1" max="1" width="14.42578125" customWidth="1"/>
    <col min="2" max="2" width="42.5703125" customWidth="1"/>
    <col min="3" max="13" width="11.5703125" customWidth="1"/>
  </cols>
  <sheetData>
    <row r="1" spans="1:13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15.75" customHeight="1">
      <c r="A2" s="60" t="s">
        <v>1</v>
      </c>
      <c r="B2" s="1"/>
      <c r="C2" s="2" t="s">
        <v>2</v>
      </c>
      <c r="D2" s="2" t="s">
        <v>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6</v>
      </c>
      <c r="J2" s="2" t="s">
        <v>7</v>
      </c>
      <c r="K2" s="2" t="s">
        <v>8</v>
      </c>
      <c r="L2" s="2" t="s">
        <v>9</v>
      </c>
      <c r="M2" s="2"/>
    </row>
    <row r="3" spans="1:13" ht="18">
      <c r="A3" s="61"/>
      <c r="B3" s="3" t="s">
        <v>11</v>
      </c>
      <c r="C3" s="4" t="s">
        <v>13</v>
      </c>
      <c r="D3" s="4" t="s">
        <v>13</v>
      </c>
      <c r="E3" s="4" t="s">
        <v>14</v>
      </c>
      <c r="F3" s="4"/>
      <c r="G3" s="4" t="s">
        <v>14</v>
      </c>
      <c r="H3" s="4" t="s">
        <v>14</v>
      </c>
      <c r="I3" s="4" t="s">
        <v>15</v>
      </c>
      <c r="J3" s="4"/>
      <c r="K3" s="4" t="s">
        <v>16</v>
      </c>
      <c r="L3" s="4" t="s">
        <v>16</v>
      </c>
      <c r="M3" s="4"/>
    </row>
    <row r="4" spans="1:13" ht="18">
      <c r="A4" s="61"/>
      <c r="B4" s="5" t="s">
        <v>17</v>
      </c>
      <c r="C4" s="6" t="str">
        <f ca="1">IFERROR(__xludf.DUMMYFUNCTION("IMPORTRANGE(""19uEflCNMyd8mI8EoMrzM13W1oGlwpdDbeI2dSg4omNI"",""SEM2!B4:C4"")"),"12")</f>
        <v>12</v>
      </c>
      <c r="D4" s="8">
        <v>6</v>
      </c>
      <c r="E4" s="6" t="str">
        <f ca="1">IFERROR(__xludf.DUMMYFUNCTION("ImportRange(""1oUqJHR3br7Xdz3Oh2eaCuZvV3CuWnXfIEErdflme6Vc"",""SEM2!m4"")"),"4")</f>
        <v>4</v>
      </c>
      <c r="F4" s="8">
        <f t="shared" ref="F4:F5" ca="1" si="0">D4+E4</f>
        <v>10</v>
      </c>
      <c r="G4" s="6" t="str">
        <f ca="1">IFERROR(__xludf.DUMMYFUNCTION("ImportRange(""1oUqJHR3br7Xdz3Oh2eaCuZvV3CuWnXfIEErdflme6Vc"",""SEM2!n4:o4"")"),"5")</f>
        <v>5</v>
      </c>
      <c r="H4" s="8">
        <v>4</v>
      </c>
      <c r="I4" s="8" t="str">
        <f ca="1">IFERROR(__xludf.DUMMYFUNCTION("IMPORTRANGE(""11PF-x3FcfnW34o-wCgHGaZiG9qPetFatepPfH6yURdc"",""sem2!R4"")"),"5")</f>
        <v>5</v>
      </c>
      <c r="J4" s="8">
        <f t="shared" ref="J4:J5" ca="1" si="1">H4+I4</f>
        <v>9</v>
      </c>
      <c r="K4" s="11" t="str">
        <f ca="1">IFERROR(__xludf.DUMMYFUNCTION("IMPORTRANGE(""1vexMb6Q7yWtFbCG3qtFokfxxtwWz-a3wGhRl3T7XfhE"",""sem2!R4:S4"")"),"0")</f>
        <v>0</v>
      </c>
      <c r="L4" s="8">
        <v>0</v>
      </c>
      <c r="M4" s="8"/>
    </row>
    <row r="5" spans="1:13" ht="18">
      <c r="A5" s="62"/>
      <c r="B5" s="10" t="s">
        <v>39</v>
      </c>
      <c r="C5" s="13">
        <f t="shared" ref="C5:E5" ca="1" si="2">FLOOR(C4/4,1)</f>
        <v>3</v>
      </c>
      <c r="D5" s="12">
        <f t="shared" si="2"/>
        <v>1</v>
      </c>
      <c r="E5" s="12">
        <f t="shared" ca="1" si="2"/>
        <v>1</v>
      </c>
      <c r="F5" s="12">
        <f t="shared" ca="1" si="0"/>
        <v>2</v>
      </c>
      <c r="G5" s="12">
        <f t="shared" ref="G5:I5" ca="1" si="3">FLOOR(G4/4,1)</f>
        <v>1</v>
      </c>
      <c r="H5" s="12">
        <f t="shared" si="3"/>
        <v>1</v>
      </c>
      <c r="I5" s="12">
        <f t="shared" ca="1" si="3"/>
        <v>1</v>
      </c>
      <c r="J5" s="12">
        <f t="shared" ca="1" si="1"/>
        <v>2</v>
      </c>
      <c r="K5" s="12">
        <f t="shared" ref="K5:L5" ca="1" si="4">FLOOR(K4/4,1)</f>
        <v>0</v>
      </c>
      <c r="L5" s="12">
        <f t="shared" si="4"/>
        <v>0</v>
      </c>
      <c r="M5" s="12"/>
    </row>
    <row r="6" spans="1:13" ht="18">
      <c r="A6" s="14" t="s">
        <v>40</v>
      </c>
      <c r="B6" s="15" t="s">
        <v>41</v>
      </c>
      <c r="C6" s="66" t="s">
        <v>42</v>
      </c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15.75" customHeight="1">
      <c r="A7" s="16">
        <v>2060</v>
      </c>
      <c r="B7" s="17" t="s">
        <v>43</v>
      </c>
      <c r="C7" s="19" t="str">
        <f ca="1">IFERROR(__xludf.DUMMYFUNCTION("IMPORTRANGE(""19uEflCNMyd8mI8EoMrzM13W1oGlwpdDbeI2dSg4omNI"",""SEM2!B6:C25"")"),"5")</f>
        <v>5</v>
      </c>
      <c r="D7" s="18">
        <v>2</v>
      </c>
      <c r="E7" s="20" t="str">
        <f ca="1">IFERROR(__xludf.DUMMYFUNCTION("ImportRange(""1oUqJHR3br7Xdz3Oh2eaCuZvV3CuWnXfIEErdflme6Vc"",""SEM2!m6:m25"")"),"3")</f>
        <v>3</v>
      </c>
      <c r="F7" s="18">
        <f t="shared" ref="F7:F24" ca="1" si="5">D7+E7</f>
        <v>5</v>
      </c>
      <c r="G7" s="20" t="str">
        <f ca="1">IFERROR(__xludf.DUMMYFUNCTION("ImportRange(""1oUqJHR3br7Xdz3Oh2eaCuZvV3CuWnXfIEErdflme6Vc"",""SEM2!n6:o25"")"),"3")</f>
        <v>3</v>
      </c>
      <c r="H7" s="18">
        <v>1</v>
      </c>
      <c r="I7" s="18" t="str">
        <f ca="1">IFERROR(__xludf.DUMMYFUNCTION("IMPORTRANGE(""11PF-x3FcfnW34o-wCgHGaZiG9qPetFatepPfH6yURdc"",""sem2!R6:R25"")"),"5")</f>
        <v>5</v>
      </c>
      <c r="J7" s="18">
        <f t="shared" ref="J7:J24" ca="1" si="6">H7+I7</f>
        <v>6</v>
      </c>
      <c r="K7" s="18" t="str">
        <f ca="1">IFERROR(__xludf.DUMMYFUNCTION("IMPORTRANGE(""1vexMb6Q7yWtFbCG3qtFokfxxtwWz-a3wGhRl3T7XfhE"",""sem2!R6:S30"")"),"0")</f>
        <v>0</v>
      </c>
      <c r="L7" s="22">
        <v>0</v>
      </c>
      <c r="M7" s="22"/>
    </row>
    <row r="8" spans="1:13" ht="15.75" customHeight="1">
      <c r="A8" s="16">
        <v>2061</v>
      </c>
      <c r="B8" s="17" t="s">
        <v>54</v>
      </c>
      <c r="C8" s="19">
        <v>5</v>
      </c>
      <c r="D8" s="19">
        <v>1</v>
      </c>
      <c r="E8" s="19">
        <v>1</v>
      </c>
      <c r="F8" s="18">
        <f t="shared" si="5"/>
        <v>2</v>
      </c>
      <c r="G8" s="19">
        <v>0</v>
      </c>
      <c r="H8" s="19">
        <v>1</v>
      </c>
      <c r="I8" s="19">
        <v>4</v>
      </c>
      <c r="J8" s="18">
        <f t="shared" si="6"/>
        <v>5</v>
      </c>
      <c r="K8" s="19">
        <v>0</v>
      </c>
      <c r="L8" s="19">
        <v>0</v>
      </c>
      <c r="M8" s="19"/>
    </row>
    <row r="9" spans="1:13" ht="15.75" customHeight="1">
      <c r="A9" s="16">
        <v>2062</v>
      </c>
      <c r="B9" s="17" t="s">
        <v>64</v>
      </c>
      <c r="C9" s="19">
        <v>4</v>
      </c>
      <c r="D9" s="19">
        <v>1</v>
      </c>
      <c r="E9" s="19">
        <v>4</v>
      </c>
      <c r="F9" s="18">
        <f t="shared" si="5"/>
        <v>5</v>
      </c>
      <c r="G9" s="19">
        <v>4</v>
      </c>
      <c r="H9" s="19">
        <v>2</v>
      </c>
      <c r="I9" s="19">
        <v>4</v>
      </c>
      <c r="J9" s="18">
        <f t="shared" si="6"/>
        <v>6</v>
      </c>
      <c r="K9" s="19">
        <v>0</v>
      </c>
      <c r="L9" s="19">
        <v>0</v>
      </c>
      <c r="M9" s="19"/>
    </row>
    <row r="10" spans="1:13" ht="15.75" customHeight="1">
      <c r="A10" s="16">
        <v>2063</v>
      </c>
      <c r="B10" s="17" t="s">
        <v>67</v>
      </c>
      <c r="C10" s="19">
        <v>7</v>
      </c>
      <c r="D10" s="19">
        <v>3</v>
      </c>
      <c r="E10" s="19">
        <v>3</v>
      </c>
      <c r="F10" s="18">
        <f t="shared" si="5"/>
        <v>6</v>
      </c>
      <c r="G10" s="19">
        <v>3</v>
      </c>
      <c r="H10" s="19">
        <v>3</v>
      </c>
      <c r="I10" s="19">
        <v>5</v>
      </c>
      <c r="J10" s="18">
        <f t="shared" si="6"/>
        <v>8</v>
      </c>
      <c r="K10" s="19">
        <v>0</v>
      </c>
      <c r="L10" s="19">
        <v>0</v>
      </c>
      <c r="M10" s="19"/>
    </row>
    <row r="11" spans="1:13" ht="15.75" customHeight="1">
      <c r="A11" s="16">
        <v>2064</v>
      </c>
      <c r="B11" s="17" t="s">
        <v>74</v>
      </c>
      <c r="C11" s="19">
        <v>5</v>
      </c>
      <c r="D11" s="19">
        <v>2</v>
      </c>
      <c r="E11" s="19">
        <v>2</v>
      </c>
      <c r="F11" s="18">
        <f t="shared" si="5"/>
        <v>4</v>
      </c>
      <c r="G11" s="19">
        <v>1</v>
      </c>
      <c r="H11" s="19">
        <v>1</v>
      </c>
      <c r="I11" s="19">
        <v>5</v>
      </c>
      <c r="J11" s="18">
        <f t="shared" si="6"/>
        <v>6</v>
      </c>
      <c r="K11" s="19">
        <v>0</v>
      </c>
      <c r="L11" s="19">
        <v>0</v>
      </c>
      <c r="M11" s="19"/>
    </row>
    <row r="12" spans="1:13" ht="15.75" customHeight="1">
      <c r="A12" s="16">
        <v>2065</v>
      </c>
      <c r="B12" s="17" t="s">
        <v>78</v>
      </c>
      <c r="C12" s="19">
        <v>5</v>
      </c>
      <c r="D12" s="19">
        <v>3</v>
      </c>
      <c r="E12" s="19">
        <v>1</v>
      </c>
      <c r="F12" s="18">
        <f t="shared" si="5"/>
        <v>4</v>
      </c>
      <c r="G12" s="19">
        <v>0</v>
      </c>
      <c r="H12" s="19">
        <v>1</v>
      </c>
      <c r="I12" s="19">
        <v>1</v>
      </c>
      <c r="J12" s="18">
        <f t="shared" si="6"/>
        <v>2</v>
      </c>
      <c r="K12" s="19">
        <v>0</v>
      </c>
      <c r="L12" s="19">
        <v>0</v>
      </c>
      <c r="M12" s="19"/>
    </row>
    <row r="13" spans="1:13" ht="15.75" customHeight="1">
      <c r="A13" s="16">
        <v>2066</v>
      </c>
      <c r="B13" s="17" t="s">
        <v>80</v>
      </c>
      <c r="C13" s="19">
        <v>10</v>
      </c>
      <c r="D13" s="19">
        <v>4</v>
      </c>
      <c r="E13" s="19">
        <v>2</v>
      </c>
      <c r="F13" s="18">
        <f t="shared" si="5"/>
        <v>6</v>
      </c>
      <c r="G13" s="19">
        <v>4</v>
      </c>
      <c r="H13" s="19">
        <v>2</v>
      </c>
      <c r="I13" s="19">
        <v>4</v>
      </c>
      <c r="J13" s="18">
        <f t="shared" si="6"/>
        <v>6</v>
      </c>
      <c r="K13" s="19">
        <v>0</v>
      </c>
      <c r="L13" s="19">
        <v>0</v>
      </c>
      <c r="M13" s="19"/>
    </row>
    <row r="14" spans="1:13" ht="15.75" customHeight="1">
      <c r="A14" s="16">
        <v>2067</v>
      </c>
      <c r="B14" s="17" t="s">
        <v>84</v>
      </c>
      <c r="C14" s="19">
        <v>12</v>
      </c>
      <c r="D14" s="19">
        <v>6</v>
      </c>
      <c r="E14" s="19">
        <v>4</v>
      </c>
      <c r="F14" s="18">
        <f t="shared" si="5"/>
        <v>10</v>
      </c>
      <c r="G14" s="19">
        <v>5</v>
      </c>
      <c r="H14" s="19">
        <v>4</v>
      </c>
      <c r="I14" s="19">
        <v>5</v>
      </c>
      <c r="J14" s="18">
        <f t="shared" si="6"/>
        <v>9</v>
      </c>
      <c r="K14" s="19">
        <v>0</v>
      </c>
      <c r="L14" s="19">
        <v>0</v>
      </c>
      <c r="M14" s="19"/>
    </row>
    <row r="15" spans="1:13" ht="15.75" customHeight="1">
      <c r="A15" s="16">
        <v>2068</v>
      </c>
      <c r="B15" s="17" t="s">
        <v>87</v>
      </c>
      <c r="C15" s="19">
        <v>2</v>
      </c>
      <c r="D15" s="19">
        <v>2</v>
      </c>
      <c r="E15" s="19">
        <v>2</v>
      </c>
      <c r="F15" s="18">
        <f t="shared" si="5"/>
        <v>4</v>
      </c>
      <c r="G15" s="19">
        <v>0</v>
      </c>
      <c r="H15" s="19">
        <v>2</v>
      </c>
      <c r="I15" s="19">
        <v>2</v>
      </c>
      <c r="J15" s="18">
        <f t="shared" si="6"/>
        <v>4</v>
      </c>
      <c r="K15" s="19">
        <v>0</v>
      </c>
      <c r="L15" s="19">
        <v>0</v>
      </c>
      <c r="M15" s="19"/>
    </row>
    <row r="16" spans="1:13" ht="15.75" customHeight="1">
      <c r="A16" s="16">
        <v>2069</v>
      </c>
      <c r="B16" s="17" t="s">
        <v>89</v>
      </c>
      <c r="C16" s="19">
        <v>4</v>
      </c>
      <c r="D16" s="19">
        <v>2</v>
      </c>
      <c r="E16" s="19">
        <v>1</v>
      </c>
      <c r="F16" s="18">
        <f t="shared" si="5"/>
        <v>3</v>
      </c>
      <c r="G16" s="19">
        <v>2</v>
      </c>
      <c r="H16" s="19">
        <v>1</v>
      </c>
      <c r="I16" s="19">
        <v>2</v>
      </c>
      <c r="J16" s="18">
        <f t="shared" si="6"/>
        <v>3</v>
      </c>
      <c r="K16" s="19">
        <v>0</v>
      </c>
      <c r="L16" s="19">
        <v>0</v>
      </c>
      <c r="M16" s="19"/>
    </row>
    <row r="17" spans="1:13" ht="15.75" customHeight="1">
      <c r="A17" s="16">
        <v>2070</v>
      </c>
      <c r="B17" s="17" t="s">
        <v>92</v>
      </c>
      <c r="C17" s="19">
        <v>4</v>
      </c>
      <c r="D17" s="19">
        <v>2</v>
      </c>
      <c r="E17" s="19">
        <v>0</v>
      </c>
      <c r="F17" s="18">
        <f t="shared" si="5"/>
        <v>2</v>
      </c>
      <c r="G17" s="19">
        <v>2</v>
      </c>
      <c r="H17" s="19">
        <v>1</v>
      </c>
      <c r="I17" s="19">
        <v>4</v>
      </c>
      <c r="J17" s="18">
        <f t="shared" si="6"/>
        <v>5</v>
      </c>
      <c r="K17" s="19">
        <v>0</v>
      </c>
      <c r="L17" s="19">
        <v>0</v>
      </c>
      <c r="M17" s="19"/>
    </row>
    <row r="18" spans="1:13" ht="15.75" customHeight="1">
      <c r="A18" s="16">
        <v>2071</v>
      </c>
      <c r="B18" s="17" t="s">
        <v>95</v>
      </c>
      <c r="C18" s="19">
        <v>4</v>
      </c>
      <c r="D18" s="19">
        <v>2</v>
      </c>
      <c r="E18" s="19">
        <v>2</v>
      </c>
      <c r="F18" s="18">
        <f t="shared" si="5"/>
        <v>4</v>
      </c>
      <c r="G18" s="19">
        <v>3</v>
      </c>
      <c r="H18" s="19">
        <v>1</v>
      </c>
      <c r="I18" s="19">
        <v>1</v>
      </c>
      <c r="J18" s="18">
        <f t="shared" si="6"/>
        <v>2</v>
      </c>
      <c r="K18" s="19">
        <v>0</v>
      </c>
      <c r="L18" s="19">
        <v>0</v>
      </c>
      <c r="M18" s="19"/>
    </row>
    <row r="19" spans="1:13" ht="15.75" customHeight="1">
      <c r="A19" s="16">
        <v>2072</v>
      </c>
      <c r="B19" s="17" t="s">
        <v>97</v>
      </c>
      <c r="C19" s="19">
        <v>6</v>
      </c>
      <c r="D19" s="19">
        <v>2</v>
      </c>
      <c r="E19" s="19">
        <v>3</v>
      </c>
      <c r="F19" s="18">
        <f t="shared" si="5"/>
        <v>5</v>
      </c>
      <c r="G19" s="19">
        <v>3</v>
      </c>
      <c r="H19" s="19">
        <v>0</v>
      </c>
      <c r="I19" s="19">
        <v>4</v>
      </c>
      <c r="J19" s="18">
        <f t="shared" si="6"/>
        <v>4</v>
      </c>
      <c r="K19" s="19">
        <v>0</v>
      </c>
      <c r="L19" s="19">
        <v>0</v>
      </c>
      <c r="M19" s="19"/>
    </row>
    <row r="20" spans="1:13" ht="15.75" customHeight="1">
      <c r="A20" s="16">
        <v>2073</v>
      </c>
      <c r="B20" s="17" t="s">
        <v>99</v>
      </c>
      <c r="C20" s="19">
        <v>5</v>
      </c>
      <c r="D20" s="19">
        <v>1</v>
      </c>
      <c r="E20" s="19">
        <v>2</v>
      </c>
      <c r="F20" s="18">
        <f t="shared" si="5"/>
        <v>3</v>
      </c>
      <c r="G20" s="19">
        <v>3</v>
      </c>
      <c r="H20" s="19">
        <v>0</v>
      </c>
      <c r="I20" s="19">
        <v>4</v>
      </c>
      <c r="J20" s="18">
        <f t="shared" si="6"/>
        <v>4</v>
      </c>
      <c r="K20" s="19">
        <v>0</v>
      </c>
      <c r="L20" s="19">
        <v>0</v>
      </c>
      <c r="M20" s="19"/>
    </row>
    <row r="21" spans="1:13" ht="15.75" customHeight="1">
      <c r="A21" s="16">
        <v>2074</v>
      </c>
      <c r="B21" s="17" t="s">
        <v>100</v>
      </c>
      <c r="C21" s="19">
        <v>4</v>
      </c>
      <c r="D21" s="19">
        <v>1</v>
      </c>
      <c r="E21" s="19">
        <v>0</v>
      </c>
      <c r="F21" s="18">
        <f t="shared" si="5"/>
        <v>1</v>
      </c>
      <c r="G21" s="19">
        <v>1</v>
      </c>
      <c r="H21" s="19">
        <v>0</v>
      </c>
      <c r="I21" s="19">
        <v>3</v>
      </c>
      <c r="J21" s="18">
        <f t="shared" si="6"/>
        <v>3</v>
      </c>
      <c r="K21" s="19">
        <v>0</v>
      </c>
      <c r="L21" s="19">
        <v>0</v>
      </c>
      <c r="M21" s="19"/>
    </row>
    <row r="22" spans="1:13" ht="18.75">
      <c r="A22" s="16">
        <v>2075</v>
      </c>
      <c r="B22" s="17" t="s">
        <v>101</v>
      </c>
      <c r="C22" s="19">
        <v>3</v>
      </c>
      <c r="D22" s="19">
        <v>2</v>
      </c>
      <c r="E22" s="19">
        <v>1</v>
      </c>
      <c r="F22" s="18">
        <f t="shared" si="5"/>
        <v>3</v>
      </c>
      <c r="G22" s="19">
        <v>1</v>
      </c>
      <c r="H22" s="19">
        <v>2</v>
      </c>
      <c r="I22" s="19">
        <v>1</v>
      </c>
      <c r="J22" s="18">
        <f t="shared" si="6"/>
        <v>3</v>
      </c>
      <c r="K22" s="19">
        <v>0</v>
      </c>
      <c r="L22" s="19">
        <v>0</v>
      </c>
      <c r="M22" s="19"/>
    </row>
    <row r="23" spans="1:13" ht="18.75">
      <c r="A23" s="16">
        <v>2076</v>
      </c>
      <c r="B23" s="17" t="s">
        <v>102</v>
      </c>
      <c r="C23" s="19">
        <v>3</v>
      </c>
      <c r="D23" s="19">
        <v>2</v>
      </c>
      <c r="E23" s="19">
        <v>1</v>
      </c>
      <c r="F23" s="18">
        <f t="shared" si="5"/>
        <v>3</v>
      </c>
      <c r="G23" s="19">
        <v>0</v>
      </c>
      <c r="H23" s="19">
        <v>1</v>
      </c>
      <c r="I23" s="19">
        <v>1</v>
      </c>
      <c r="J23" s="18">
        <f t="shared" si="6"/>
        <v>2</v>
      </c>
      <c r="K23" s="19">
        <v>0</v>
      </c>
      <c r="L23" s="19">
        <v>0</v>
      </c>
      <c r="M23" s="19"/>
    </row>
    <row r="24" spans="1:13" ht="18.75">
      <c r="A24" s="16">
        <v>2077</v>
      </c>
      <c r="B24" s="17" t="s">
        <v>103</v>
      </c>
      <c r="C24" s="19">
        <v>4</v>
      </c>
      <c r="D24" s="19">
        <v>2</v>
      </c>
      <c r="E24" s="19">
        <v>2</v>
      </c>
      <c r="F24" s="18">
        <f t="shared" si="5"/>
        <v>4</v>
      </c>
      <c r="G24" s="19">
        <v>2</v>
      </c>
      <c r="H24" s="19">
        <v>3</v>
      </c>
      <c r="I24" s="19">
        <v>3</v>
      </c>
      <c r="J24" s="18">
        <f t="shared" si="6"/>
        <v>6</v>
      </c>
      <c r="K24" s="19">
        <v>0</v>
      </c>
      <c r="L24" s="19">
        <v>0</v>
      </c>
      <c r="M24" s="19"/>
    </row>
    <row r="25" spans="1:13" ht="18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8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8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8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8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8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8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18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8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8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8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8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18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18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18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18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8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8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8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8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ht="18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  <row r="759" spans="1:1" ht="12.75">
      <c r="A759" s="23"/>
    </row>
    <row r="760" spans="1:1" ht="12.75">
      <c r="A760" s="23"/>
    </row>
    <row r="761" spans="1:1" ht="12.75">
      <c r="A761" s="23"/>
    </row>
  </sheetData>
  <mergeCells count="3">
    <mergeCell ref="A2:A5"/>
    <mergeCell ref="A1:M1"/>
    <mergeCell ref="C6:M6"/>
  </mergeCells>
  <conditionalFormatting sqref="C7:C24">
    <cfRule type="expression" dxfId="10" priority="1">
      <formula>C7&gt;C$5</formula>
    </cfRule>
  </conditionalFormatting>
  <conditionalFormatting sqref="F7:G24">
    <cfRule type="expression" dxfId="9" priority="2">
      <formula>F7&gt;F$5</formula>
    </cfRule>
  </conditionalFormatting>
  <conditionalFormatting sqref="J7:L24">
    <cfRule type="expression" dxfId="8" priority="3">
      <formula>J7&gt;J$5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"/>
  <sheetViews>
    <sheetView workbookViewId="0"/>
  </sheetViews>
  <sheetFormatPr defaultColWidth="14.42578125" defaultRowHeight="15.75" customHeight="1"/>
  <cols>
    <col min="1" max="1" width="13.42578125" customWidth="1"/>
    <col min="2" max="2" width="38.710937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60" t="s">
        <v>10</v>
      </c>
      <c r="B2" s="7" t="s">
        <v>12</v>
      </c>
      <c r="C2" s="2" t="s">
        <v>28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9"/>
    </row>
    <row r="3" spans="1:11" ht="18">
      <c r="A3" s="61"/>
      <c r="B3" s="3" t="s">
        <v>11</v>
      </c>
      <c r="C3" s="4" t="s">
        <v>35</v>
      </c>
      <c r="D3" s="4" t="s">
        <v>36</v>
      </c>
      <c r="E3" s="4"/>
      <c r="F3" s="4" t="s">
        <v>37</v>
      </c>
      <c r="G3" s="4" t="s">
        <v>35</v>
      </c>
      <c r="H3" s="4" t="s">
        <v>36</v>
      </c>
      <c r="I3" s="4" t="s">
        <v>35</v>
      </c>
      <c r="J3" s="4" t="s">
        <v>38</v>
      </c>
      <c r="K3" s="4"/>
    </row>
    <row r="4" spans="1:11" ht="18">
      <c r="A4" s="61"/>
      <c r="B4" s="5" t="s">
        <v>17</v>
      </c>
      <c r="C4" s="8" t="str">
        <f ca="1">IFERROR(__xludf.DUMMYFUNCTION("IMPORTRANGE(""1GEga5uX11CxbSHdefeN-6UeZaaKCBtZvf2pgFM6qSCc"",""SEM2!K4"")"),"6")</f>
        <v>6</v>
      </c>
      <c r="D4" s="8" t="str">
        <f ca="1">IFERROR(__xludf.DUMMYFUNCTION("ImportRange(""141av8lTEAjXZkp2glcC8ekZQIbauZnowoBDw9TbB94Y"",""sem2!N4"")"),"0")</f>
        <v>0</v>
      </c>
      <c r="E4" s="8">
        <f t="shared" ref="E4:E5" ca="1" si="0">C4+D4</f>
        <v>6</v>
      </c>
      <c r="F4" s="6" t="str">
        <f ca="1">IFERROR(__xludf.DUMMYFUNCTION("ImportRange(""1MDmCsICNYD1V5mfCJgTPXws2AmZLNy1sh6K9lPCr9FI"",""sem2!Q4"")"),"9")</f>
        <v>9</v>
      </c>
      <c r="G4" s="8" t="str">
        <f ca="1">IFERROR(__xludf.DUMMYFUNCTION("IMPORTRANGE(""1GEga5uX11CxbSHdefeN-6UeZaaKCBtZvf2pgFM6qSCc"",""SEM2!L4"")"),"5")</f>
        <v>5</v>
      </c>
      <c r="H4" s="8" t="str">
        <f ca="1">IFERROR(__xludf.DUMMYFUNCTION("ImportRange(""141av8lTEAjXZkp2glcC8ekZQIbauZnowoBDw9TbB94Y"",""sem2!O4"")"),"0")</f>
        <v>0</v>
      </c>
      <c r="I4" s="8" t="str">
        <f ca="1">IFERROR(__xludf.DUMMYFUNCTION("IMPORTRANGE(""1GEga5uX11CxbSHdefeN-6UeZaaKCBtZvf2pgFM6qSCc"",""SEM2!M4"")"),"6")</f>
        <v>6</v>
      </c>
      <c r="J4" s="8" t="str">
        <f ca="1">IFERROR(__xludf.DUMMYFUNCTION("ImportRange(""1BQW2KEbueW1PoRhTnabF7lO_gs05PAxrPZg0nsHr8lI"",""sem2!b4"")"),"5")</f>
        <v>5</v>
      </c>
      <c r="K4" s="8"/>
    </row>
    <row r="5" spans="1:11" ht="18" hidden="1">
      <c r="A5" s="62"/>
      <c r="B5" s="10" t="s">
        <v>39</v>
      </c>
      <c r="C5" s="12">
        <f t="shared" ref="C5:D5" ca="1" si="1">FLOOR(C4/4,1)</f>
        <v>1</v>
      </c>
      <c r="D5" s="12">
        <f t="shared" ca="1" si="1"/>
        <v>0</v>
      </c>
      <c r="E5" s="12">
        <f t="shared" ca="1" si="0"/>
        <v>1</v>
      </c>
      <c r="F5" s="13">
        <f ca="1">D5+E5</f>
        <v>1</v>
      </c>
      <c r="G5" s="12">
        <f t="shared" ref="G5:J5" ca="1" si="2">FLOOR(G4/4,1)</f>
        <v>1</v>
      </c>
      <c r="H5" s="12">
        <f t="shared" ca="1" si="2"/>
        <v>0</v>
      </c>
      <c r="I5" s="12">
        <f t="shared" ca="1" si="2"/>
        <v>1</v>
      </c>
      <c r="J5" s="12">
        <f t="shared" ca="1" si="2"/>
        <v>1</v>
      </c>
      <c r="K5" s="12"/>
    </row>
    <row r="6" spans="1:11" ht="36" hidden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8.75">
      <c r="A7" s="16">
        <v>2001</v>
      </c>
      <c r="B7" s="17" t="s">
        <v>44</v>
      </c>
      <c r="C7" s="18" t="str">
        <f ca="1">IFERROR(__xludf.DUMMYFUNCTION("IMPORTRANGE(""1GEga5uX11CxbSHdefeN-6UeZaaKCBtZvf2pgFM6qSCc"",""SEM2!K6:K20"")"),"0")</f>
        <v>0</v>
      </c>
      <c r="D7" s="18" t="str">
        <f ca="1">IFERROR(__xludf.DUMMYFUNCTION("ImportRange(""141av8lTEAjXZkp2glcC8ekZQIbauZnowoBDw9TbB94Y"",""sem2!N6:N30"")"),"0")</f>
        <v>0</v>
      </c>
      <c r="E7" s="18">
        <f t="shared" ref="E7:E18" ca="1" si="3">C7+D7</f>
        <v>0</v>
      </c>
      <c r="F7" s="21" t="str">
        <f ca="1">IFERROR(__xludf.DUMMYFUNCTION("ImportRange(""1MDmCsICNYD1V5mfCJgTPXws2AmZLNy1sh6K9lPCr9FI"",""sem2!Q6:Q20"")"),"#VALUE!")</f>
        <v>#VALUE!</v>
      </c>
      <c r="G7" s="18" t="str">
        <f ca="1">IFERROR(__xludf.DUMMYFUNCTION("IMPORTRANGE(""1GEga5uX11CxbSHdefeN-6UeZaaKCBtZvf2pgFM6qSCc"",""SEM2!L6:L20"")"),"0")</f>
        <v>0</v>
      </c>
      <c r="H7" s="18" t="str">
        <f ca="1">IFERROR(__xludf.DUMMYFUNCTION("ImportRange(""141av8lTEAjXZkp2glcC8ekZQIbauZnowoBDw9TbB94Y"",""sem2!O6:O30"")"),"0")</f>
        <v>0</v>
      </c>
      <c r="I7" s="19" t="str">
        <f ca="1">IFERROR(__xludf.DUMMYFUNCTION("IMPORTRANGE(""1GEga5uX11CxbSHdefeN-6UeZaaKCBtZvf2pgFM6qSCc"",""SEM2!M6:M20"")"),"0")</f>
        <v>0</v>
      </c>
      <c r="J7" s="19" t="str">
        <f ca="1">IFERROR(__xludf.DUMMYFUNCTION("ImportRange(""1BQW2KEbueW1PoRhTnabF7lO_gs05PAxrPZg0nsHr8lI"",""sem2!b6:b24"")"),"5")</f>
        <v>5</v>
      </c>
      <c r="K7" s="19"/>
    </row>
    <row r="8" spans="1:11" ht="18.75">
      <c r="A8" s="16">
        <v>2002</v>
      </c>
      <c r="B8" s="17" t="s">
        <v>50</v>
      </c>
      <c r="C8" s="19">
        <v>0</v>
      </c>
      <c r="D8" s="19">
        <v>0</v>
      </c>
      <c r="E8" s="18">
        <f t="shared" si="3"/>
        <v>0</v>
      </c>
      <c r="F8" s="19" t="e">
        <v>#VALUE!</v>
      </c>
      <c r="G8" s="19">
        <v>0</v>
      </c>
      <c r="H8" s="18">
        <v>0</v>
      </c>
      <c r="I8" s="19">
        <v>0</v>
      </c>
      <c r="J8" s="19">
        <v>5</v>
      </c>
      <c r="K8" s="19"/>
    </row>
    <row r="9" spans="1:11" ht="18.75">
      <c r="A9" s="16">
        <v>2003</v>
      </c>
      <c r="B9" s="17" t="s">
        <v>52</v>
      </c>
      <c r="C9" s="19">
        <v>6</v>
      </c>
      <c r="D9" s="19">
        <v>0</v>
      </c>
      <c r="E9" s="18">
        <f t="shared" si="3"/>
        <v>6</v>
      </c>
      <c r="F9" s="19">
        <v>8</v>
      </c>
      <c r="G9" s="19">
        <v>5</v>
      </c>
      <c r="H9" s="18">
        <v>0</v>
      </c>
      <c r="I9" s="19">
        <v>6</v>
      </c>
      <c r="J9" s="19">
        <v>5</v>
      </c>
      <c r="K9" s="19"/>
    </row>
    <row r="10" spans="1:11" ht="18.75">
      <c r="A10" s="16">
        <v>2004</v>
      </c>
      <c r="B10" s="17" t="s">
        <v>56</v>
      </c>
      <c r="C10" s="19">
        <v>0</v>
      </c>
      <c r="D10" s="19">
        <v>0</v>
      </c>
      <c r="E10" s="18">
        <f t="shared" si="3"/>
        <v>0</v>
      </c>
      <c r="F10" s="19">
        <v>0</v>
      </c>
      <c r="G10" s="19">
        <v>0</v>
      </c>
      <c r="H10" s="18">
        <v>0</v>
      </c>
      <c r="I10" s="19">
        <v>5</v>
      </c>
      <c r="J10" s="19">
        <v>3</v>
      </c>
      <c r="K10" s="19"/>
    </row>
    <row r="11" spans="1:11" ht="18.75">
      <c r="A11" s="16">
        <v>2005</v>
      </c>
      <c r="B11" s="17" t="s">
        <v>60</v>
      </c>
      <c r="C11" s="19">
        <v>0</v>
      </c>
      <c r="D11" s="19">
        <v>0</v>
      </c>
      <c r="E11" s="18">
        <f t="shared" si="3"/>
        <v>0</v>
      </c>
      <c r="F11" s="19">
        <v>0</v>
      </c>
      <c r="G11" s="19">
        <v>0</v>
      </c>
      <c r="H11" s="18">
        <v>0</v>
      </c>
      <c r="I11" s="19">
        <v>1</v>
      </c>
      <c r="J11" s="19">
        <v>0</v>
      </c>
      <c r="K11" s="19"/>
    </row>
    <row r="12" spans="1:11" ht="18.75">
      <c r="A12" s="16">
        <v>2006</v>
      </c>
      <c r="B12" s="17" t="s">
        <v>62</v>
      </c>
      <c r="C12" s="19">
        <v>6</v>
      </c>
      <c r="D12" s="19">
        <v>0</v>
      </c>
      <c r="E12" s="18">
        <f t="shared" si="3"/>
        <v>6</v>
      </c>
      <c r="F12" s="19">
        <v>4</v>
      </c>
      <c r="G12" s="19">
        <v>1</v>
      </c>
      <c r="H12" s="18">
        <v>0</v>
      </c>
      <c r="I12" s="19">
        <v>5</v>
      </c>
      <c r="J12" s="19">
        <v>3</v>
      </c>
      <c r="K12" s="19"/>
    </row>
    <row r="13" spans="1:11" ht="18.75">
      <c r="A13" s="16">
        <v>2007</v>
      </c>
      <c r="B13" s="17" t="s">
        <v>68</v>
      </c>
      <c r="C13" s="19">
        <v>2</v>
      </c>
      <c r="D13" s="19">
        <v>0</v>
      </c>
      <c r="E13" s="18">
        <f t="shared" si="3"/>
        <v>2</v>
      </c>
      <c r="F13" s="19">
        <v>0</v>
      </c>
      <c r="G13" s="19">
        <v>0</v>
      </c>
      <c r="H13" s="18">
        <v>0</v>
      </c>
      <c r="I13" s="19">
        <v>2</v>
      </c>
      <c r="J13" s="19">
        <v>0</v>
      </c>
      <c r="K13" s="19"/>
    </row>
    <row r="14" spans="1:11" ht="18.75">
      <c r="A14" s="16">
        <v>2008</v>
      </c>
      <c r="B14" s="17" t="s">
        <v>70</v>
      </c>
      <c r="C14" s="19">
        <v>0</v>
      </c>
      <c r="D14" s="19">
        <v>0</v>
      </c>
      <c r="E14" s="18">
        <f t="shared" si="3"/>
        <v>0</v>
      </c>
      <c r="F14" s="19">
        <v>0</v>
      </c>
      <c r="G14" s="19">
        <v>0</v>
      </c>
      <c r="H14" s="18">
        <v>0</v>
      </c>
      <c r="I14" s="19">
        <v>0</v>
      </c>
      <c r="J14" s="19">
        <v>0</v>
      </c>
      <c r="K14" s="19"/>
    </row>
    <row r="15" spans="1:11" ht="18.75">
      <c r="A15" s="16">
        <v>2009</v>
      </c>
      <c r="B15" s="17" t="s">
        <v>72</v>
      </c>
      <c r="C15" s="19">
        <v>0</v>
      </c>
      <c r="D15" s="19">
        <v>0</v>
      </c>
      <c r="E15" s="18">
        <f t="shared" si="3"/>
        <v>0</v>
      </c>
      <c r="F15" s="19">
        <v>0</v>
      </c>
      <c r="G15" s="19">
        <v>0</v>
      </c>
      <c r="H15" s="18">
        <v>0</v>
      </c>
      <c r="I15" s="19">
        <v>0</v>
      </c>
      <c r="J15" s="19">
        <v>0</v>
      </c>
      <c r="K15" s="19"/>
    </row>
    <row r="16" spans="1:11" ht="18.75">
      <c r="A16" s="16">
        <v>2010</v>
      </c>
      <c r="B16" s="17" t="s">
        <v>75</v>
      </c>
      <c r="C16" s="19">
        <v>2</v>
      </c>
      <c r="D16" s="19">
        <v>0</v>
      </c>
      <c r="E16" s="18">
        <f t="shared" si="3"/>
        <v>2</v>
      </c>
      <c r="F16" s="19">
        <v>1</v>
      </c>
      <c r="G16" s="19">
        <v>0</v>
      </c>
      <c r="H16" s="18">
        <v>0</v>
      </c>
      <c r="I16" s="19">
        <v>2</v>
      </c>
      <c r="J16" s="19">
        <v>2</v>
      </c>
      <c r="K16" s="19"/>
    </row>
    <row r="17" spans="1:11" ht="18.75">
      <c r="A17" s="16">
        <v>2011</v>
      </c>
      <c r="B17" s="17" t="s">
        <v>77</v>
      </c>
      <c r="C17" s="19">
        <v>1</v>
      </c>
      <c r="D17" s="19">
        <v>0</v>
      </c>
      <c r="E17" s="18">
        <f t="shared" si="3"/>
        <v>1</v>
      </c>
      <c r="F17" s="19">
        <v>1</v>
      </c>
      <c r="G17" s="19">
        <v>0</v>
      </c>
      <c r="H17" s="18">
        <v>0</v>
      </c>
      <c r="I17" s="19">
        <v>3</v>
      </c>
      <c r="J17" s="19">
        <v>2</v>
      </c>
      <c r="K17" s="19"/>
    </row>
    <row r="18" spans="1:11" ht="18.75">
      <c r="A18" s="16">
        <v>2012</v>
      </c>
      <c r="B18" s="17" t="s">
        <v>81</v>
      </c>
      <c r="C18" s="19">
        <v>0</v>
      </c>
      <c r="D18" s="19">
        <v>0</v>
      </c>
      <c r="E18" s="18">
        <f t="shared" si="3"/>
        <v>0</v>
      </c>
      <c r="F18" s="19">
        <v>0</v>
      </c>
      <c r="G18" s="19">
        <v>2</v>
      </c>
      <c r="H18" s="18">
        <v>0</v>
      </c>
      <c r="I18" s="19">
        <v>0</v>
      </c>
      <c r="J18" s="19">
        <v>2</v>
      </c>
      <c r="K18" s="19"/>
    </row>
    <row r="19" spans="1:11" ht="12.75">
      <c r="A19" s="23"/>
    </row>
    <row r="20" spans="1:11" ht="12.75">
      <c r="A20" s="23"/>
    </row>
    <row r="21" spans="1:11" ht="12.75">
      <c r="A21" s="23"/>
    </row>
    <row r="22" spans="1:11" ht="12.75">
      <c r="A22" s="23"/>
    </row>
    <row r="23" spans="1:11" ht="12.75">
      <c r="A23" s="23"/>
    </row>
    <row r="24" spans="1:11" ht="12.75">
      <c r="A24" s="23"/>
    </row>
    <row r="25" spans="1:11" ht="12.75">
      <c r="A25" s="23"/>
    </row>
    <row r="26" spans="1:11" ht="12.75">
      <c r="A26" s="23"/>
    </row>
    <row r="27" spans="1:11" ht="12.75">
      <c r="A27" s="23"/>
    </row>
    <row r="28" spans="1:11" ht="12.75">
      <c r="A28" s="23"/>
    </row>
    <row r="29" spans="1:11" ht="12.75">
      <c r="A29" s="23"/>
    </row>
    <row r="30" spans="1:11" ht="12.75">
      <c r="A30" s="23"/>
    </row>
    <row r="31" spans="1:11" ht="12.75">
      <c r="A31" s="23"/>
    </row>
    <row r="32" spans="1:11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3">
    <mergeCell ref="A2:A5"/>
    <mergeCell ref="A1:K1"/>
    <mergeCell ref="C6:K6"/>
  </mergeCells>
  <conditionalFormatting sqref="E7:J18">
    <cfRule type="expression" dxfId="7" priority="1">
      <formula>E7&gt;E$5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7109375" customWidth="1"/>
    <col min="2" max="2" width="43.14062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70" t="s">
        <v>18</v>
      </c>
      <c r="B2" s="7" t="s">
        <v>12</v>
      </c>
      <c r="C2" s="2" t="s">
        <v>19</v>
      </c>
      <c r="D2" s="2" t="s">
        <v>20</v>
      </c>
      <c r="E2" s="2" t="s">
        <v>21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/>
    </row>
    <row r="3" spans="1:11" ht="18">
      <c r="A3" s="61"/>
      <c r="B3" s="3" t="s">
        <v>11</v>
      </c>
      <c r="C3" s="4" t="s">
        <v>26</v>
      </c>
      <c r="D3" s="4" t="s">
        <v>27</v>
      </c>
      <c r="E3" s="4" t="s">
        <v>26</v>
      </c>
      <c r="F3" s="4" t="s">
        <v>27</v>
      </c>
      <c r="G3" s="4"/>
      <c r="H3" s="4" t="s">
        <v>27</v>
      </c>
      <c r="I3" s="4" t="s">
        <v>26</v>
      </c>
      <c r="J3" s="4" t="s">
        <v>26</v>
      </c>
      <c r="K3" s="4"/>
    </row>
    <row r="4" spans="1:11" ht="18">
      <c r="A4" s="61"/>
      <c r="B4" s="5" t="s">
        <v>17</v>
      </c>
      <c r="C4" s="8" t="str">
        <f ca="1">IFERROR(__xludf.DUMMYFUNCTION("ImportRange(""1-KQbOq_OF8Zvv9s2IwqWuiu36wvu1yoGRpMtGz0uFzc"",""SEM2!H4"")"),"")</f>
        <v/>
      </c>
      <c r="D4" s="8" t="str">
        <f ca="1">IFERROR(__xludf.DUMMYFUNCTION("ImportRange(""1vFV8Qd6n0MrPHYBeVp1Y_eB_kbiC7J9TT1whrvu4Vkc"",""sem2!N4"")"),"6")</f>
        <v>6</v>
      </c>
      <c r="E4" s="8" t="str">
        <f ca="1">IFERROR(__xludf.DUMMYFUNCTION("ImportRange(""1-KQbOq_OF8Zvv9s2IwqWuiu36wvu1yoGRpMtGz0uFzc"",""SEM2!I4"")"),"")</f>
        <v/>
      </c>
      <c r="F4" s="8" t="str">
        <f ca="1">IFERROR(__xludf.DUMMYFUNCTION("ImportRange(""1vFV8Qd6n0MrPHYBeVp1Y_eB_kbiC7J9TT1whrvu4Vkc"",""sem2!O4"")"),"4")</f>
        <v>4</v>
      </c>
      <c r="G4" s="8" t="e">
        <f t="shared" ref="G4:G5" ca="1" si="0">E4+F4</f>
        <v>#VALUE!</v>
      </c>
      <c r="H4" s="8" t="str">
        <f ca="1">IFERROR(__xludf.DUMMYFUNCTION("ImportRange(""1vFV8Qd6n0MrPHYBeVp1Y_eB_kbiC7J9TT1whrvu4Vkc"",""sem2!P4"")"),"8")</f>
        <v>8</v>
      </c>
      <c r="I4" s="8" t="str">
        <f ca="1">IFERROR(__xludf.DUMMYFUNCTION("ImportRange(""1-KQbOq_OF8Zvv9s2IwqWuiu36wvu1yoGRpMtGz0uFzc"",""SEM2!J4:K4"")"),"")</f>
        <v/>
      </c>
      <c r="J4" s="8"/>
      <c r="K4" s="8"/>
    </row>
    <row r="5" spans="1:11" ht="18">
      <c r="A5" s="62"/>
      <c r="B5" s="10" t="s">
        <v>39</v>
      </c>
      <c r="C5" s="12" t="e">
        <f t="shared" ref="C5:F5" ca="1" si="1">FLOOR(C4/4,1)</f>
        <v>#VALUE!</v>
      </c>
      <c r="D5" s="12">
        <f t="shared" ca="1" si="1"/>
        <v>1</v>
      </c>
      <c r="E5" s="12" t="e">
        <f t="shared" ca="1" si="1"/>
        <v>#VALUE!</v>
      </c>
      <c r="F5" s="12">
        <f t="shared" ca="1" si="1"/>
        <v>1</v>
      </c>
      <c r="G5" s="12" t="e">
        <f t="shared" ca="1" si="0"/>
        <v>#VALUE!</v>
      </c>
      <c r="H5" s="12">
        <f t="shared" ref="H5:J5" ca="1" si="2">FLOOR(H4/4,1)</f>
        <v>2</v>
      </c>
      <c r="I5" s="12" t="e">
        <f t="shared" ca="1" si="2"/>
        <v>#VALUE!</v>
      </c>
      <c r="J5" s="12">
        <f t="shared" si="2"/>
        <v>0</v>
      </c>
      <c r="K5" s="12"/>
    </row>
    <row r="6" spans="1:11" ht="15.75" customHeight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.75" customHeight="1">
      <c r="A7" s="16">
        <v>2018</v>
      </c>
      <c r="B7" s="17"/>
      <c r="C7" s="18" t="str">
        <f ca="1">IFERROR(__xludf.DUMMYFUNCTION("ImportRange(""1-KQbOq_OF8Zvv9s2IwqWuiu36wvu1yoGRpMtGz0uFzc"",""SEM2!H6:H50"")"),"3")</f>
        <v>3</v>
      </c>
      <c r="D7" s="18" t="str">
        <f ca="1">IFERROR(__xludf.DUMMYFUNCTION("ImportRange(""1vFV8Qd6n0MrPHYBeVp1Y_eB_kbiC7J9TT1whrvu4Vkc"",""sem2!N6:N50"")"),"4")</f>
        <v>4</v>
      </c>
      <c r="E7" s="18" t="str">
        <f ca="1">IFERROR(__xludf.DUMMYFUNCTION("ImportRange(""1-KQbOq_OF8Zvv9s2IwqWuiu36wvu1yoGRpMtGz0uFzc"",""SEM2!I6:I50"")"),"1")</f>
        <v>1</v>
      </c>
      <c r="F7" s="18" t="str">
        <f ca="1">IFERROR(__xludf.DUMMYFUNCTION("ImportRange(""1vFV8Qd6n0MrPHYBeVp1Y_eB_kbiC7J9TT1whrvu4Vkc"",""sem2!O6:O50"")"),"1")</f>
        <v>1</v>
      </c>
      <c r="G7" s="18">
        <f t="shared" ref="G7:G48" ca="1" si="3">E7+F7</f>
        <v>2</v>
      </c>
      <c r="H7" s="18" t="str">
        <f ca="1">IFERROR(__xludf.DUMMYFUNCTION("ImportRange(""1vFV8Qd6n0MrPHYBeVp1Y_eB_kbiC7J9TT1whrvu4Vkc"",""sem2!P6:P50"")"),"5")</f>
        <v>5</v>
      </c>
      <c r="I7" s="18" t="str">
        <f ca="1">IFERROR(__xludf.DUMMYFUNCTION("ImportRange(""1-KQbOq_OF8Zvv9s2IwqWuiu36wvu1yoGRpMtGz0uFzc"",""SEM2!J6:K50"")"),"3")</f>
        <v>3</v>
      </c>
      <c r="J7" s="18">
        <v>6</v>
      </c>
      <c r="K7" s="18"/>
    </row>
    <row r="8" spans="1:11" ht="15.75" customHeight="1">
      <c r="A8" s="16">
        <v>2019</v>
      </c>
      <c r="B8" s="17"/>
      <c r="C8" s="18">
        <v>1</v>
      </c>
      <c r="D8" s="18">
        <v>2</v>
      </c>
      <c r="E8" s="18">
        <v>0</v>
      </c>
      <c r="F8" s="18">
        <v>1</v>
      </c>
      <c r="G8" s="18">
        <f t="shared" si="3"/>
        <v>1</v>
      </c>
      <c r="H8" s="18">
        <v>1</v>
      </c>
      <c r="I8" s="18">
        <v>1</v>
      </c>
      <c r="J8" s="18">
        <v>1</v>
      </c>
      <c r="K8" s="18"/>
    </row>
    <row r="9" spans="1:11" ht="15.75" customHeight="1">
      <c r="A9" s="16">
        <v>2020</v>
      </c>
      <c r="B9" s="17" t="s">
        <v>45</v>
      </c>
      <c r="C9" s="19">
        <v>4</v>
      </c>
      <c r="D9" s="19">
        <v>4</v>
      </c>
      <c r="E9" s="19">
        <v>1</v>
      </c>
      <c r="F9" s="19">
        <v>3</v>
      </c>
      <c r="G9" s="18">
        <f t="shared" si="3"/>
        <v>4</v>
      </c>
      <c r="H9" s="19">
        <v>5</v>
      </c>
      <c r="I9" s="19">
        <v>4</v>
      </c>
      <c r="J9" s="18">
        <v>7</v>
      </c>
      <c r="K9" s="18"/>
    </row>
    <row r="10" spans="1:11" ht="15.75" customHeight="1">
      <c r="A10" s="16">
        <v>2021</v>
      </c>
      <c r="B10" s="17" t="s">
        <v>46</v>
      </c>
      <c r="C10" s="19">
        <v>8</v>
      </c>
      <c r="D10" s="19">
        <v>3</v>
      </c>
      <c r="E10" s="18">
        <v>2</v>
      </c>
      <c r="F10" s="19">
        <v>4</v>
      </c>
      <c r="G10" s="18">
        <f t="shared" si="3"/>
        <v>6</v>
      </c>
      <c r="H10" s="18">
        <v>6</v>
      </c>
      <c r="I10" s="19">
        <v>8</v>
      </c>
      <c r="J10" s="19">
        <v>2</v>
      </c>
      <c r="K10" s="19"/>
    </row>
    <row r="11" spans="1:11" ht="15.75" customHeight="1">
      <c r="A11" s="16">
        <v>2022</v>
      </c>
      <c r="B11" s="17" t="s">
        <v>47</v>
      </c>
      <c r="C11" s="19">
        <v>1</v>
      </c>
      <c r="D11" s="19">
        <v>2</v>
      </c>
      <c r="E11" s="18">
        <v>0</v>
      </c>
      <c r="F11" s="19">
        <v>0</v>
      </c>
      <c r="G11" s="18">
        <f t="shared" si="3"/>
        <v>0</v>
      </c>
      <c r="H11" s="18">
        <v>3</v>
      </c>
      <c r="I11" s="19">
        <v>1</v>
      </c>
      <c r="J11" s="19">
        <v>1</v>
      </c>
      <c r="K11" s="19"/>
    </row>
    <row r="12" spans="1:11" ht="15.75" customHeight="1">
      <c r="A12" s="16">
        <v>2023</v>
      </c>
      <c r="B12" s="17" t="s">
        <v>48</v>
      </c>
      <c r="C12" s="19">
        <v>8</v>
      </c>
      <c r="D12" s="19">
        <v>4</v>
      </c>
      <c r="E12" s="18">
        <v>1</v>
      </c>
      <c r="F12" s="19">
        <v>2</v>
      </c>
      <c r="G12" s="18">
        <f t="shared" si="3"/>
        <v>3</v>
      </c>
      <c r="H12" s="18">
        <v>5</v>
      </c>
      <c r="I12" s="19">
        <v>3</v>
      </c>
      <c r="J12" s="19">
        <v>5</v>
      </c>
      <c r="K12" s="19"/>
    </row>
    <row r="13" spans="1:11" ht="15.75" customHeight="1">
      <c r="A13" s="16">
        <v>2024</v>
      </c>
      <c r="B13" s="17" t="s">
        <v>49</v>
      </c>
      <c r="C13" s="19">
        <v>2</v>
      </c>
      <c r="D13" s="19">
        <v>2</v>
      </c>
      <c r="E13" s="18">
        <v>0</v>
      </c>
      <c r="F13" s="19">
        <v>1</v>
      </c>
      <c r="G13" s="18">
        <f t="shared" si="3"/>
        <v>1</v>
      </c>
      <c r="H13" s="18">
        <v>7</v>
      </c>
      <c r="I13" s="19">
        <v>2</v>
      </c>
      <c r="J13" s="19">
        <v>2</v>
      </c>
      <c r="K13" s="19"/>
    </row>
    <row r="14" spans="1:11" ht="15.75" customHeight="1">
      <c r="A14" s="16">
        <v>2025</v>
      </c>
      <c r="B14" s="17" t="s">
        <v>51</v>
      </c>
      <c r="C14" s="19">
        <v>6</v>
      </c>
      <c r="D14" s="19">
        <v>4</v>
      </c>
      <c r="E14" s="18">
        <v>2</v>
      </c>
      <c r="F14" s="19">
        <v>3</v>
      </c>
      <c r="G14" s="18">
        <f t="shared" si="3"/>
        <v>5</v>
      </c>
      <c r="H14" s="18">
        <v>7</v>
      </c>
      <c r="I14" s="19">
        <v>6</v>
      </c>
      <c r="J14" s="19">
        <v>8</v>
      </c>
      <c r="K14" s="19"/>
    </row>
    <row r="15" spans="1:11" ht="15.75" customHeight="1">
      <c r="A15" s="16">
        <v>2026</v>
      </c>
      <c r="B15" s="17" t="s">
        <v>53</v>
      </c>
      <c r="C15" s="19">
        <v>1</v>
      </c>
      <c r="D15" s="19">
        <v>1</v>
      </c>
      <c r="E15" s="18">
        <v>0</v>
      </c>
      <c r="F15" s="19">
        <v>0</v>
      </c>
      <c r="G15" s="18">
        <f t="shared" si="3"/>
        <v>0</v>
      </c>
      <c r="H15" s="18">
        <v>3</v>
      </c>
      <c r="I15" s="19">
        <v>1</v>
      </c>
      <c r="J15" s="19">
        <v>0</v>
      </c>
      <c r="K15" s="19"/>
    </row>
    <row r="16" spans="1:11" ht="15.75" customHeight="1">
      <c r="A16" s="16">
        <v>2027</v>
      </c>
      <c r="B16" s="17" t="s">
        <v>55</v>
      </c>
      <c r="C16" s="19">
        <v>5</v>
      </c>
      <c r="D16" s="19">
        <v>4</v>
      </c>
      <c r="E16" s="18">
        <v>2</v>
      </c>
      <c r="F16" s="19">
        <v>2</v>
      </c>
      <c r="G16" s="18">
        <f t="shared" si="3"/>
        <v>4</v>
      </c>
      <c r="H16" s="18">
        <v>8</v>
      </c>
      <c r="I16" s="19">
        <v>3</v>
      </c>
      <c r="J16" s="19">
        <v>2</v>
      </c>
      <c r="K16" s="19"/>
    </row>
    <row r="17" spans="1:11" ht="15.75" customHeight="1">
      <c r="A17" s="16">
        <v>2028</v>
      </c>
      <c r="B17" s="17" t="s">
        <v>57</v>
      </c>
      <c r="C17" s="19">
        <v>5</v>
      </c>
      <c r="D17" s="19">
        <v>5</v>
      </c>
      <c r="E17" s="18">
        <v>2</v>
      </c>
      <c r="F17" s="19">
        <v>3</v>
      </c>
      <c r="G17" s="18">
        <f t="shared" si="3"/>
        <v>5</v>
      </c>
      <c r="H17" s="18">
        <v>6</v>
      </c>
      <c r="I17" s="19">
        <v>5</v>
      </c>
      <c r="J17" s="19">
        <v>5</v>
      </c>
      <c r="K17" s="19"/>
    </row>
    <row r="18" spans="1:11" ht="15.75" customHeight="1">
      <c r="A18" s="16">
        <v>2029</v>
      </c>
      <c r="B18" s="17" t="s">
        <v>58</v>
      </c>
      <c r="C18" s="19">
        <v>2</v>
      </c>
      <c r="D18" s="19">
        <v>1</v>
      </c>
      <c r="E18" s="18">
        <v>0</v>
      </c>
      <c r="F18" s="19">
        <v>1</v>
      </c>
      <c r="G18" s="18">
        <f t="shared" si="3"/>
        <v>1</v>
      </c>
      <c r="H18" s="18">
        <v>3</v>
      </c>
      <c r="I18" s="19">
        <v>1</v>
      </c>
      <c r="J18" s="19">
        <v>0</v>
      </c>
      <c r="K18" s="19"/>
    </row>
    <row r="19" spans="1:11" ht="15.75" customHeight="1">
      <c r="A19" s="16">
        <v>2030</v>
      </c>
      <c r="B19" s="17" t="s">
        <v>59</v>
      </c>
      <c r="C19" s="19">
        <v>2</v>
      </c>
      <c r="D19" s="19">
        <v>1</v>
      </c>
      <c r="E19" s="18">
        <v>1</v>
      </c>
      <c r="F19" s="19">
        <v>2</v>
      </c>
      <c r="G19" s="18">
        <f t="shared" si="3"/>
        <v>3</v>
      </c>
      <c r="H19" s="18">
        <v>2</v>
      </c>
      <c r="I19" s="19">
        <v>3</v>
      </c>
      <c r="J19" s="19">
        <v>1</v>
      </c>
      <c r="K19" s="19"/>
    </row>
    <row r="20" spans="1:11" ht="15.75" customHeight="1">
      <c r="A20" s="16">
        <v>2031</v>
      </c>
      <c r="B20" s="17" t="s">
        <v>61</v>
      </c>
      <c r="C20" s="19">
        <v>4</v>
      </c>
      <c r="D20" s="19">
        <v>5</v>
      </c>
      <c r="E20" s="18">
        <v>1</v>
      </c>
      <c r="F20" s="19">
        <v>1</v>
      </c>
      <c r="G20" s="18">
        <f t="shared" si="3"/>
        <v>2</v>
      </c>
      <c r="H20" s="18">
        <v>6</v>
      </c>
      <c r="I20" s="19">
        <v>5</v>
      </c>
      <c r="J20" s="19">
        <v>5</v>
      </c>
      <c r="K20" s="19"/>
    </row>
    <row r="21" spans="1:11" ht="15.75" customHeight="1">
      <c r="A21" s="16">
        <v>2032</v>
      </c>
      <c r="B21" s="17" t="s">
        <v>63</v>
      </c>
      <c r="C21" s="19">
        <v>4</v>
      </c>
      <c r="D21" s="19">
        <v>2</v>
      </c>
      <c r="E21" s="18">
        <v>2</v>
      </c>
      <c r="F21" s="19">
        <v>1</v>
      </c>
      <c r="G21" s="18">
        <f t="shared" si="3"/>
        <v>3</v>
      </c>
      <c r="H21" s="18">
        <v>3</v>
      </c>
      <c r="I21" s="19">
        <v>0</v>
      </c>
      <c r="J21" s="19">
        <v>2</v>
      </c>
      <c r="K21" s="19"/>
    </row>
    <row r="22" spans="1:11" ht="15.75" customHeight="1">
      <c r="A22" s="16">
        <v>2033</v>
      </c>
      <c r="B22" s="17" t="s">
        <v>65</v>
      </c>
      <c r="C22" s="19">
        <v>4</v>
      </c>
      <c r="D22" s="19">
        <v>3</v>
      </c>
      <c r="E22" s="18">
        <v>1</v>
      </c>
      <c r="F22" s="19">
        <v>4</v>
      </c>
      <c r="G22" s="18">
        <f t="shared" si="3"/>
        <v>5</v>
      </c>
      <c r="H22" s="18">
        <v>6</v>
      </c>
      <c r="I22" s="19">
        <v>5</v>
      </c>
      <c r="J22" s="19">
        <v>7</v>
      </c>
      <c r="K22" s="19"/>
    </row>
    <row r="23" spans="1:11" ht="15.75" customHeight="1">
      <c r="A23" s="16">
        <v>2034</v>
      </c>
      <c r="B23" s="17" t="s">
        <v>66</v>
      </c>
      <c r="C23" s="19">
        <v>6</v>
      </c>
      <c r="D23" s="19">
        <v>5</v>
      </c>
      <c r="E23" s="18">
        <v>2</v>
      </c>
      <c r="F23" s="19">
        <v>4</v>
      </c>
      <c r="G23" s="18">
        <f t="shared" si="3"/>
        <v>6</v>
      </c>
      <c r="H23" s="18">
        <v>8</v>
      </c>
      <c r="I23" s="19">
        <v>7</v>
      </c>
      <c r="J23" s="19">
        <v>8</v>
      </c>
      <c r="K23" s="19"/>
    </row>
    <row r="24" spans="1:11" ht="15.75" customHeight="1">
      <c r="A24" s="16">
        <v>2035</v>
      </c>
      <c r="B24" s="17" t="s">
        <v>69</v>
      </c>
      <c r="C24" s="19">
        <v>5</v>
      </c>
      <c r="D24" s="19">
        <v>2</v>
      </c>
      <c r="E24" s="18">
        <v>2</v>
      </c>
      <c r="F24" s="19">
        <v>4</v>
      </c>
      <c r="G24" s="18">
        <f t="shared" si="3"/>
        <v>6</v>
      </c>
      <c r="H24" s="18">
        <v>5</v>
      </c>
      <c r="I24" s="19">
        <v>3</v>
      </c>
      <c r="J24" s="19">
        <v>5</v>
      </c>
      <c r="K24" s="19"/>
    </row>
    <row r="25" spans="1:11" ht="15.75" customHeight="1">
      <c r="A25" s="16">
        <v>2036</v>
      </c>
      <c r="B25" s="17" t="s">
        <v>71</v>
      </c>
      <c r="C25" s="19">
        <v>8</v>
      </c>
      <c r="D25" s="19">
        <v>6</v>
      </c>
      <c r="E25" s="18">
        <v>2</v>
      </c>
      <c r="F25" s="19">
        <v>4</v>
      </c>
      <c r="G25" s="18">
        <f t="shared" si="3"/>
        <v>6</v>
      </c>
      <c r="H25" s="18">
        <v>6</v>
      </c>
      <c r="I25" s="19">
        <v>6</v>
      </c>
      <c r="J25" s="19">
        <v>6</v>
      </c>
      <c r="K25" s="19"/>
    </row>
    <row r="26" spans="1:11" ht="15.75" customHeight="1">
      <c r="A26" s="16">
        <v>2037</v>
      </c>
      <c r="B26" s="17" t="s">
        <v>73</v>
      </c>
      <c r="C26" s="19">
        <v>6</v>
      </c>
      <c r="D26" s="19">
        <v>6</v>
      </c>
      <c r="E26" s="18">
        <v>2</v>
      </c>
      <c r="F26" s="19">
        <v>3</v>
      </c>
      <c r="G26" s="18">
        <f t="shared" si="3"/>
        <v>5</v>
      </c>
      <c r="H26" s="18">
        <v>8</v>
      </c>
      <c r="I26" s="19">
        <v>6</v>
      </c>
      <c r="J26" s="19">
        <v>7</v>
      </c>
      <c r="K26" s="19"/>
    </row>
    <row r="27" spans="1:11" ht="15.75" customHeight="1">
      <c r="A27" s="16">
        <v>2038</v>
      </c>
      <c r="B27" s="17" t="s">
        <v>76</v>
      </c>
      <c r="C27" s="19">
        <v>4</v>
      </c>
      <c r="D27" s="19">
        <v>3</v>
      </c>
      <c r="E27" s="18">
        <v>1</v>
      </c>
      <c r="F27" s="19">
        <v>3</v>
      </c>
      <c r="G27" s="18">
        <f t="shared" si="3"/>
        <v>4</v>
      </c>
      <c r="H27" s="18">
        <v>4</v>
      </c>
      <c r="I27" s="19">
        <v>5</v>
      </c>
      <c r="J27" s="19">
        <v>8</v>
      </c>
      <c r="K27" s="19"/>
    </row>
    <row r="28" spans="1:11" ht="15.75" customHeight="1">
      <c r="A28" s="16">
        <v>2039</v>
      </c>
      <c r="B28" s="17" t="s">
        <v>79</v>
      </c>
      <c r="C28" s="19">
        <v>3</v>
      </c>
      <c r="D28" s="19">
        <v>3</v>
      </c>
      <c r="E28" s="18">
        <v>1</v>
      </c>
      <c r="F28" s="19">
        <v>3</v>
      </c>
      <c r="G28" s="18">
        <f t="shared" si="3"/>
        <v>4</v>
      </c>
      <c r="H28" s="18">
        <v>5</v>
      </c>
      <c r="I28" s="19">
        <v>4</v>
      </c>
      <c r="J28" s="19">
        <v>5</v>
      </c>
      <c r="K28" s="19"/>
    </row>
    <row r="29" spans="1:11" ht="18.75">
      <c r="A29" s="16">
        <v>2040</v>
      </c>
      <c r="B29" s="17" t="s">
        <v>82</v>
      </c>
      <c r="C29" s="19">
        <v>3</v>
      </c>
      <c r="D29" s="19">
        <v>5</v>
      </c>
      <c r="E29" s="18">
        <v>1</v>
      </c>
      <c r="F29" s="19">
        <v>2</v>
      </c>
      <c r="G29" s="18">
        <f t="shared" si="3"/>
        <v>3</v>
      </c>
      <c r="H29" s="18">
        <v>5</v>
      </c>
      <c r="I29" s="19">
        <v>3</v>
      </c>
      <c r="J29" s="19">
        <v>3</v>
      </c>
      <c r="K29" s="19"/>
    </row>
    <row r="30" spans="1:11" ht="18.75">
      <c r="A30" s="16">
        <v>2041</v>
      </c>
      <c r="B30" s="17" t="s">
        <v>83</v>
      </c>
      <c r="C30" s="19">
        <v>8</v>
      </c>
      <c r="D30" s="19">
        <v>6</v>
      </c>
      <c r="E30" s="18">
        <v>2</v>
      </c>
      <c r="F30" s="19">
        <v>4</v>
      </c>
      <c r="G30" s="18">
        <f t="shared" si="3"/>
        <v>6</v>
      </c>
      <c r="H30" s="18">
        <v>8</v>
      </c>
      <c r="I30" s="19">
        <v>8</v>
      </c>
      <c r="J30" s="19">
        <v>8</v>
      </c>
      <c r="K30" s="19"/>
    </row>
    <row r="31" spans="1:11" ht="18.75">
      <c r="A31" s="16">
        <v>2042</v>
      </c>
      <c r="B31" s="17" t="s">
        <v>85</v>
      </c>
      <c r="C31" s="19">
        <v>5</v>
      </c>
      <c r="D31" s="19">
        <v>4</v>
      </c>
      <c r="E31" s="18">
        <v>1</v>
      </c>
      <c r="F31" s="19">
        <v>2</v>
      </c>
      <c r="G31" s="18">
        <f t="shared" si="3"/>
        <v>3</v>
      </c>
      <c r="H31" s="18">
        <v>6</v>
      </c>
      <c r="I31" s="19">
        <v>5</v>
      </c>
      <c r="J31" s="19">
        <v>6</v>
      </c>
      <c r="K31" s="19"/>
    </row>
    <row r="32" spans="1:11" ht="18.75">
      <c r="A32" s="16">
        <v>2043</v>
      </c>
      <c r="B32" s="17" t="s">
        <v>86</v>
      </c>
      <c r="C32" s="19">
        <v>7</v>
      </c>
      <c r="D32" s="19">
        <v>6</v>
      </c>
      <c r="E32" s="18">
        <v>1</v>
      </c>
      <c r="F32" s="19">
        <v>3</v>
      </c>
      <c r="G32" s="18">
        <f t="shared" si="3"/>
        <v>4</v>
      </c>
      <c r="H32" s="18">
        <v>8</v>
      </c>
      <c r="I32" s="19">
        <v>7</v>
      </c>
      <c r="J32" s="19">
        <v>7</v>
      </c>
      <c r="K32" s="19"/>
    </row>
    <row r="33" spans="1:11" ht="18.75">
      <c r="A33" s="16">
        <v>2044</v>
      </c>
      <c r="B33" s="17" t="s">
        <v>88</v>
      </c>
      <c r="C33" s="19">
        <v>1</v>
      </c>
      <c r="D33" s="19">
        <v>3</v>
      </c>
      <c r="E33" s="18">
        <v>0</v>
      </c>
      <c r="F33" s="19">
        <v>0</v>
      </c>
      <c r="G33" s="18">
        <f t="shared" si="3"/>
        <v>0</v>
      </c>
      <c r="H33" s="18">
        <v>2</v>
      </c>
      <c r="I33" s="19">
        <v>2</v>
      </c>
      <c r="J33" s="19">
        <v>4</v>
      </c>
      <c r="K33" s="19"/>
    </row>
    <row r="34" spans="1:11" ht="18.75">
      <c r="A34" s="16">
        <v>2045</v>
      </c>
      <c r="B34" s="17" t="s">
        <v>90</v>
      </c>
      <c r="C34" s="19">
        <v>7</v>
      </c>
      <c r="D34" s="19">
        <v>4</v>
      </c>
      <c r="E34" s="18">
        <v>2</v>
      </c>
      <c r="F34" s="19">
        <v>3</v>
      </c>
      <c r="G34" s="18">
        <f t="shared" si="3"/>
        <v>5</v>
      </c>
      <c r="H34" s="18">
        <v>4</v>
      </c>
      <c r="I34" s="19">
        <v>6</v>
      </c>
      <c r="J34" s="19">
        <v>8</v>
      </c>
      <c r="K34" s="19"/>
    </row>
    <row r="35" spans="1:11" ht="18.75">
      <c r="A35" s="16">
        <v>2046</v>
      </c>
      <c r="B35" s="17" t="s">
        <v>91</v>
      </c>
      <c r="C35" s="19">
        <v>6</v>
      </c>
      <c r="D35" s="19">
        <v>2</v>
      </c>
      <c r="E35" s="18">
        <v>2</v>
      </c>
      <c r="F35" s="19">
        <v>3</v>
      </c>
      <c r="G35" s="18">
        <f t="shared" si="3"/>
        <v>5</v>
      </c>
      <c r="H35" s="18">
        <v>6</v>
      </c>
      <c r="I35" s="19">
        <v>4</v>
      </c>
      <c r="J35" s="19">
        <v>7</v>
      </c>
      <c r="K35" s="19"/>
    </row>
    <row r="36" spans="1:11" ht="18.75">
      <c r="A36" s="16">
        <v>2047</v>
      </c>
      <c r="B36" s="17" t="s">
        <v>93</v>
      </c>
      <c r="C36" s="19">
        <v>0</v>
      </c>
      <c r="D36" s="19">
        <v>0</v>
      </c>
      <c r="E36" s="18">
        <v>0</v>
      </c>
      <c r="F36" s="19">
        <v>0</v>
      </c>
      <c r="G36" s="18">
        <f t="shared" si="3"/>
        <v>0</v>
      </c>
      <c r="H36" s="18">
        <v>0</v>
      </c>
      <c r="I36" s="19">
        <v>1</v>
      </c>
      <c r="J36" s="19">
        <v>0</v>
      </c>
      <c r="K36" s="19"/>
    </row>
    <row r="37" spans="1:11" ht="18.75">
      <c r="A37" s="16">
        <v>2048</v>
      </c>
      <c r="B37" s="17" t="s">
        <v>94</v>
      </c>
      <c r="C37" s="19">
        <v>1</v>
      </c>
      <c r="D37" s="19">
        <v>2</v>
      </c>
      <c r="E37" s="18">
        <v>0</v>
      </c>
      <c r="F37" s="19">
        <v>1</v>
      </c>
      <c r="G37" s="18">
        <f t="shared" si="3"/>
        <v>1</v>
      </c>
      <c r="H37" s="18">
        <v>1</v>
      </c>
      <c r="I37" s="19">
        <v>2</v>
      </c>
      <c r="J37" s="19">
        <v>6</v>
      </c>
      <c r="K37" s="19"/>
    </row>
    <row r="38" spans="1:11" ht="18.75">
      <c r="A38" s="16">
        <v>2049</v>
      </c>
      <c r="B38" s="17" t="s">
        <v>96</v>
      </c>
      <c r="C38" s="19">
        <v>0</v>
      </c>
      <c r="D38" s="19">
        <v>1</v>
      </c>
      <c r="E38" s="18">
        <v>0</v>
      </c>
      <c r="F38" s="19">
        <v>1</v>
      </c>
      <c r="G38" s="18">
        <f t="shared" si="3"/>
        <v>1</v>
      </c>
      <c r="H38" s="18">
        <v>4</v>
      </c>
      <c r="I38" s="19">
        <v>1</v>
      </c>
      <c r="J38" s="19">
        <v>0</v>
      </c>
      <c r="K38" s="19"/>
    </row>
    <row r="39" spans="1:11" ht="18.75">
      <c r="A39" s="16">
        <v>2050</v>
      </c>
      <c r="B39" s="17" t="s">
        <v>98</v>
      </c>
      <c r="C39" s="19">
        <v>3</v>
      </c>
      <c r="D39" s="19">
        <v>6</v>
      </c>
      <c r="E39" s="18">
        <v>2</v>
      </c>
      <c r="F39" s="19">
        <v>1</v>
      </c>
      <c r="G39" s="18">
        <f t="shared" si="3"/>
        <v>3</v>
      </c>
      <c r="H39" s="18">
        <v>4</v>
      </c>
      <c r="I39" s="19">
        <v>4</v>
      </c>
      <c r="J39" s="19">
        <v>3</v>
      </c>
      <c r="K39" s="19"/>
    </row>
    <row r="40" spans="1:11" ht="18.75">
      <c r="A40" s="16">
        <v>2051</v>
      </c>
      <c r="B40" s="17"/>
      <c r="C40" s="19">
        <v>6</v>
      </c>
      <c r="D40" s="19">
        <v>4</v>
      </c>
      <c r="E40" s="18">
        <v>1</v>
      </c>
      <c r="F40" s="19">
        <v>4</v>
      </c>
      <c r="G40" s="18">
        <f t="shared" si="3"/>
        <v>5</v>
      </c>
      <c r="H40" s="18">
        <v>5</v>
      </c>
      <c r="I40" s="19">
        <v>5</v>
      </c>
      <c r="J40" s="19">
        <v>4</v>
      </c>
      <c r="K40" s="19"/>
    </row>
    <row r="41" spans="1:11" ht="18.75">
      <c r="A41" s="16">
        <v>2052</v>
      </c>
      <c r="B41" s="17"/>
      <c r="C41" s="19">
        <v>5</v>
      </c>
      <c r="D41" s="19">
        <v>4</v>
      </c>
      <c r="E41" s="18">
        <v>1</v>
      </c>
      <c r="F41" s="19">
        <v>4</v>
      </c>
      <c r="G41" s="18">
        <f t="shared" si="3"/>
        <v>5</v>
      </c>
      <c r="H41" s="18">
        <v>5</v>
      </c>
      <c r="I41" s="19">
        <v>6</v>
      </c>
      <c r="J41" s="19">
        <v>8</v>
      </c>
      <c r="K41" s="19"/>
    </row>
    <row r="42" spans="1:11" ht="18.75">
      <c r="A42" s="16">
        <f t="shared" ref="A42:A48" si="4">A41+1</f>
        <v>2053</v>
      </c>
      <c r="B42" s="17"/>
      <c r="C42" s="19">
        <v>6</v>
      </c>
      <c r="D42" s="19">
        <v>4</v>
      </c>
      <c r="E42" s="18">
        <v>1</v>
      </c>
      <c r="F42" s="19">
        <v>4</v>
      </c>
      <c r="G42" s="18">
        <f t="shared" si="3"/>
        <v>5</v>
      </c>
      <c r="H42" s="18">
        <v>5</v>
      </c>
      <c r="I42" s="19">
        <v>6</v>
      </c>
      <c r="J42" s="19">
        <v>5</v>
      </c>
      <c r="K42" s="19"/>
    </row>
    <row r="43" spans="1:11" ht="18.75">
      <c r="A43" s="16">
        <f t="shared" si="4"/>
        <v>2054</v>
      </c>
      <c r="B43" s="17"/>
      <c r="C43" s="19">
        <v>5</v>
      </c>
      <c r="D43" s="19">
        <v>4</v>
      </c>
      <c r="E43" s="18">
        <v>1</v>
      </c>
      <c r="F43" s="19">
        <v>3</v>
      </c>
      <c r="G43" s="18">
        <f t="shared" si="3"/>
        <v>4</v>
      </c>
      <c r="H43" s="18">
        <v>4</v>
      </c>
      <c r="I43" s="19">
        <v>5</v>
      </c>
      <c r="J43" s="19">
        <v>5</v>
      </c>
      <c r="K43" s="19"/>
    </row>
    <row r="44" spans="1:11" ht="18.75">
      <c r="A44" s="16">
        <f t="shared" si="4"/>
        <v>2055</v>
      </c>
      <c r="B44" s="17"/>
      <c r="C44" s="19">
        <v>7</v>
      </c>
      <c r="D44" s="19">
        <v>4</v>
      </c>
      <c r="E44" s="18">
        <v>2</v>
      </c>
      <c r="F44" s="19">
        <v>4</v>
      </c>
      <c r="G44" s="18">
        <f t="shared" si="3"/>
        <v>6</v>
      </c>
      <c r="H44" s="18">
        <v>5</v>
      </c>
      <c r="I44" s="19">
        <v>5</v>
      </c>
      <c r="J44" s="19">
        <v>4</v>
      </c>
      <c r="K44" s="19"/>
    </row>
    <row r="45" spans="1:11" ht="18.75">
      <c r="A45" s="16">
        <f t="shared" si="4"/>
        <v>2056</v>
      </c>
      <c r="B45" s="17"/>
      <c r="C45" s="19">
        <v>8</v>
      </c>
      <c r="D45" s="19">
        <v>6</v>
      </c>
      <c r="E45" s="18">
        <v>2</v>
      </c>
      <c r="F45" s="19">
        <v>4</v>
      </c>
      <c r="G45" s="18">
        <f t="shared" si="3"/>
        <v>6</v>
      </c>
      <c r="H45" s="18">
        <v>8</v>
      </c>
      <c r="I45" s="19">
        <v>8</v>
      </c>
      <c r="J45" s="19">
        <v>8</v>
      </c>
      <c r="K45" s="19"/>
    </row>
    <row r="46" spans="1:11" ht="18.75">
      <c r="A46" s="16">
        <f t="shared" si="4"/>
        <v>2057</v>
      </c>
      <c r="B46" s="17"/>
      <c r="C46" s="19">
        <v>5</v>
      </c>
      <c r="D46" s="19">
        <v>4</v>
      </c>
      <c r="E46" s="18">
        <v>0</v>
      </c>
      <c r="F46" s="19">
        <v>2</v>
      </c>
      <c r="G46" s="18">
        <f t="shared" si="3"/>
        <v>2</v>
      </c>
      <c r="H46" s="18">
        <v>2</v>
      </c>
      <c r="I46" s="19">
        <v>4</v>
      </c>
      <c r="J46" s="19">
        <v>8</v>
      </c>
      <c r="K46" s="19"/>
    </row>
    <row r="47" spans="1:11" ht="18.75">
      <c r="A47" s="16">
        <f t="shared" si="4"/>
        <v>2058</v>
      </c>
      <c r="B47" s="17"/>
      <c r="C47" s="19">
        <v>4</v>
      </c>
      <c r="D47" s="19">
        <v>4</v>
      </c>
      <c r="E47" s="18">
        <v>2</v>
      </c>
      <c r="F47" s="19">
        <v>2</v>
      </c>
      <c r="G47" s="18">
        <f t="shared" si="3"/>
        <v>4</v>
      </c>
      <c r="H47" s="18">
        <v>5</v>
      </c>
      <c r="I47" s="19">
        <v>3</v>
      </c>
      <c r="J47" s="19">
        <v>4</v>
      </c>
      <c r="K47" s="19"/>
    </row>
    <row r="48" spans="1:11" ht="18.75">
      <c r="A48" s="16">
        <f t="shared" si="4"/>
        <v>2059</v>
      </c>
      <c r="B48" s="17"/>
      <c r="C48" s="19">
        <v>8</v>
      </c>
      <c r="D48" s="19">
        <v>6</v>
      </c>
      <c r="E48" s="18">
        <v>2</v>
      </c>
      <c r="F48" s="19">
        <v>4</v>
      </c>
      <c r="G48" s="18">
        <f t="shared" si="3"/>
        <v>6</v>
      </c>
      <c r="H48" s="18">
        <v>8</v>
      </c>
      <c r="I48" s="19">
        <v>8</v>
      </c>
      <c r="J48" s="19">
        <v>8</v>
      </c>
      <c r="K48" s="19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</sheetData>
  <mergeCells count="3">
    <mergeCell ref="A2:A5"/>
    <mergeCell ref="A1:K1"/>
    <mergeCell ref="C6:K6"/>
  </mergeCells>
  <conditionalFormatting sqref="C7:D48">
    <cfRule type="expression" dxfId="6" priority="1">
      <formula>C7&gt;C$5</formula>
    </cfRule>
  </conditionalFormatting>
  <conditionalFormatting sqref="G7:J48">
    <cfRule type="expression" dxfId="5" priority="2">
      <formula>G7&gt;G$5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42578125" customWidth="1"/>
    <col min="2" max="2" width="43.14062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26" t="s">
        <v>104</v>
      </c>
      <c r="B2" s="7" t="s">
        <v>12</v>
      </c>
      <c r="C2" s="2" t="s">
        <v>19</v>
      </c>
      <c r="D2" s="2" t="s">
        <v>20</v>
      </c>
      <c r="E2" s="2" t="s">
        <v>21</v>
      </c>
      <c r="F2" s="2" t="s">
        <v>21</v>
      </c>
      <c r="G2" s="2" t="s">
        <v>22</v>
      </c>
      <c r="H2" s="2" t="s">
        <v>108</v>
      </c>
      <c r="I2" s="2" t="s">
        <v>109</v>
      </c>
      <c r="J2" s="2" t="s">
        <v>110</v>
      </c>
      <c r="K2" s="2"/>
    </row>
    <row r="3" spans="1:11" ht="18">
      <c r="A3" s="71" t="s">
        <v>112</v>
      </c>
      <c r="B3" s="3" t="s">
        <v>11</v>
      </c>
      <c r="C3" s="4" t="s">
        <v>26</v>
      </c>
      <c r="D3" s="4" t="s">
        <v>27</v>
      </c>
      <c r="E3" s="4" t="s">
        <v>26</v>
      </c>
      <c r="F3" s="4" t="s">
        <v>27</v>
      </c>
      <c r="G3" s="4"/>
      <c r="H3" s="4" t="s">
        <v>114</v>
      </c>
      <c r="I3" s="4" t="s">
        <v>115</v>
      </c>
      <c r="J3" s="4" t="s">
        <v>116</v>
      </c>
      <c r="K3" s="4"/>
    </row>
    <row r="4" spans="1:11" ht="18">
      <c r="A4" s="61"/>
      <c r="B4" s="5" t="s">
        <v>17</v>
      </c>
      <c r="C4" s="29" t="str">
        <f ca="1">IFERROR(__xludf.DUMMYFUNCTION("ImportRange(""1-KQbOq_OF8Zvv9s2IwqWuiu36wvu1yoGRpMtGz0uFzc"",""SEM2!n4"")"),"")</f>
        <v/>
      </c>
      <c r="D4" s="8" t="str">
        <f ca="1">IFERROR(__xludf.DUMMYFUNCTION("ImportRange(""1vFV8Qd6n0MrPHYBeVp1Y_eB_kbiC7J9TT1whrvu4Vkc"",""sem2!s4"")"),"6")</f>
        <v>6</v>
      </c>
      <c r="E4" s="8" t="str">
        <f ca="1">IFERROR(__xludf.DUMMYFUNCTION("ImportRange(""1-KQbOq_OF8Zvv9s2IwqWuiu36wvu1yoGRpMtGz0uFzc"",""SEM2!o4"")"),"")</f>
        <v/>
      </c>
      <c r="F4" s="8" t="str">
        <f ca="1">IFERROR(__xludf.DUMMYFUNCTION("ImportRange(""1vFV8Qd6n0MrPHYBeVp1Y_eB_kbiC7J9TT1whrvu4Vkc"",""sem2!T4"")"),"4")</f>
        <v>4</v>
      </c>
      <c r="G4" s="8" t="e">
        <f t="shared" ref="G4:G5" ca="1" si="0">E4+F4</f>
        <v>#VALUE!</v>
      </c>
      <c r="H4" s="8" t="str">
        <f ca="1">IFERROR(__xludf.DUMMYFUNCTION("ImportRange(""1cuHU18bgg3BYG1w3xCJzxwXR4awLsrxl306BRvyNzss"",""SEM2!Q4"")"),"6")</f>
        <v>6</v>
      </c>
      <c r="I4" s="8" t="str">
        <f ca="1">IFERROR(__xludf.DUMMYFUNCTION("ImportRange(""1JW2fJwhqZP_1pbqYI5mm09mS5LIzumbBcPgK5ZC0bcU"",""SEM2!Q4"")"),"2")</f>
        <v>2</v>
      </c>
      <c r="J4" s="8" t="str">
        <f ca="1">IFERROR(__xludf.DUMMYFUNCTION("ImportRange(""1eDh0bZprejd8Sk-g0arGWs1CguB5h65CsNZb4ifRJyc"",""SEM2!Q4"")"),"4")</f>
        <v>4</v>
      </c>
      <c r="K4" s="8"/>
    </row>
    <row r="5" spans="1:11" ht="18">
      <c r="A5" s="62"/>
      <c r="B5" s="10" t="s">
        <v>39</v>
      </c>
      <c r="C5" s="12" t="e">
        <f t="shared" ref="C5:F5" ca="1" si="1">FLOOR(C4/4,1)</f>
        <v>#VALUE!</v>
      </c>
      <c r="D5" s="12">
        <f t="shared" ca="1" si="1"/>
        <v>1</v>
      </c>
      <c r="E5" s="12" t="e">
        <f t="shared" ca="1" si="1"/>
        <v>#VALUE!</v>
      </c>
      <c r="F5" s="12">
        <f t="shared" ca="1" si="1"/>
        <v>1</v>
      </c>
      <c r="G5" s="12" t="e">
        <f t="shared" ca="1" si="0"/>
        <v>#VALUE!</v>
      </c>
      <c r="H5" s="12">
        <f t="shared" ref="H5:J5" ca="1" si="2">FLOOR(H4/4,1)</f>
        <v>1</v>
      </c>
      <c r="I5" s="12">
        <f t="shared" ca="1" si="2"/>
        <v>0</v>
      </c>
      <c r="J5" s="12">
        <f t="shared" ca="1" si="2"/>
        <v>1</v>
      </c>
      <c r="K5" s="12"/>
    </row>
    <row r="6" spans="1:11" ht="15.75" customHeight="1">
      <c r="A6" s="14" t="s">
        <v>40</v>
      </c>
      <c r="B6" s="3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.75" customHeight="1">
      <c r="A7" s="16">
        <v>2100</v>
      </c>
      <c r="B7" s="17" t="s">
        <v>129</v>
      </c>
      <c r="C7" s="18" t="str">
        <f ca="1">IFERROR(__xludf.DUMMYFUNCTION("ImportRange(""1-KQbOq_OF8Zvv9s2IwqWuiu36wvu1yoGRpMtGz0uFzc"",""SEM2!n6:n110"")"),"7")</f>
        <v>7</v>
      </c>
      <c r="D7" s="18" t="str">
        <f ca="1">IFERROR(__xludf.DUMMYFUNCTION("ImportRange(""1vFV8Qd6n0MrPHYBeVp1Y_eB_kbiC7J9TT1whrvu4Vkc"",""sem2!s6:s110"")"),"5")</f>
        <v>5</v>
      </c>
      <c r="E7" s="18" t="str">
        <f ca="1">IFERROR(__xludf.DUMMYFUNCTION("ImportRange(""1-KQbOq_OF8Zvv9s2IwqWuiu36wvu1yoGRpMtGz0uFzc"",""SEM2!O6:O110"")"),"2")</f>
        <v>2</v>
      </c>
      <c r="F7" s="18" t="str">
        <f ca="1">IFERROR(__xludf.DUMMYFUNCTION("ImportRange(""1vFV8Qd6n0MrPHYBeVp1Y_eB_kbiC7J9TT1whrvu4Vkc"",""sem2!T6:T110"")"),"4")</f>
        <v>4</v>
      </c>
      <c r="G7" s="18">
        <f t="shared" ref="G7:G60" ca="1" si="3">E7+F7</f>
        <v>6</v>
      </c>
      <c r="H7" s="18" t="str">
        <f ca="1">IFERROR(__xludf.DUMMYFUNCTION("ImportRange(""1cuHU18bgg3BYG1w3xCJzxwXR4awLsrxl306BRvyNzss"",""SEM2!Q6:Q84"")"),"4")</f>
        <v>4</v>
      </c>
      <c r="I7" s="18" t="str">
        <f ca="1">IFERROR(__xludf.DUMMYFUNCTION("ImportRange(""1JW2fJwhqZP_1pbqYI5mm09mS5LIzumbBcPgK5ZC0bcU"",""SEM2!Q6:Q84"")"),"1")</f>
        <v>1</v>
      </c>
      <c r="J7" s="18" t="str">
        <f ca="1">IFERROR(__xludf.DUMMYFUNCTION("ImportRange(""1eDh0bZprejd8Sk-g0arGWs1CguB5h65CsNZb4ifRJyc"",""SEM2!Q6:Q84"")"),"2")</f>
        <v>2</v>
      </c>
      <c r="K7" s="18"/>
    </row>
    <row r="8" spans="1:11" ht="15.75" customHeight="1">
      <c r="A8" s="16">
        <v>2101</v>
      </c>
      <c r="B8" s="17" t="s">
        <v>138</v>
      </c>
      <c r="C8" s="18">
        <v>8</v>
      </c>
      <c r="D8" s="18">
        <v>4</v>
      </c>
      <c r="E8" s="18">
        <v>2</v>
      </c>
      <c r="F8" s="18">
        <v>4</v>
      </c>
      <c r="G8" s="18">
        <f t="shared" si="3"/>
        <v>6</v>
      </c>
      <c r="H8" s="18">
        <v>5</v>
      </c>
      <c r="I8" s="18">
        <v>2</v>
      </c>
      <c r="J8" s="18">
        <v>2</v>
      </c>
      <c r="K8" s="18"/>
    </row>
    <row r="9" spans="1:11" ht="15.75" customHeight="1">
      <c r="A9" s="16">
        <v>2102</v>
      </c>
      <c r="B9" s="17" t="s">
        <v>139</v>
      </c>
      <c r="C9" s="18">
        <v>6</v>
      </c>
      <c r="D9" s="18">
        <v>4</v>
      </c>
      <c r="E9" s="18">
        <v>2</v>
      </c>
      <c r="F9" s="18">
        <v>4</v>
      </c>
      <c r="G9" s="18">
        <f t="shared" si="3"/>
        <v>6</v>
      </c>
      <c r="H9" s="18">
        <v>5</v>
      </c>
      <c r="I9" s="18">
        <v>2</v>
      </c>
      <c r="J9" s="18">
        <v>4</v>
      </c>
      <c r="K9" s="18"/>
    </row>
    <row r="10" spans="1:11" ht="15.75" customHeight="1">
      <c r="A10" s="16">
        <v>2103</v>
      </c>
      <c r="B10" s="17" t="s">
        <v>141</v>
      </c>
      <c r="C10" s="18">
        <v>5</v>
      </c>
      <c r="D10" s="18">
        <v>6</v>
      </c>
      <c r="E10" s="18">
        <v>1</v>
      </c>
      <c r="F10" s="18">
        <v>3</v>
      </c>
      <c r="G10" s="18">
        <f t="shared" si="3"/>
        <v>4</v>
      </c>
      <c r="H10" s="18">
        <v>5</v>
      </c>
      <c r="I10" s="18">
        <v>0</v>
      </c>
      <c r="J10" s="18">
        <v>3</v>
      </c>
      <c r="K10" s="18"/>
    </row>
    <row r="11" spans="1:11" ht="15.75" customHeight="1">
      <c r="A11" s="16">
        <v>2104</v>
      </c>
      <c r="B11" s="17" t="s">
        <v>143</v>
      </c>
      <c r="C11" s="18">
        <v>5</v>
      </c>
      <c r="D11" s="18">
        <v>5</v>
      </c>
      <c r="E11" s="18">
        <v>1</v>
      </c>
      <c r="F11" s="18">
        <v>2</v>
      </c>
      <c r="G11" s="18">
        <f t="shared" si="3"/>
        <v>3</v>
      </c>
      <c r="H11" s="18">
        <v>4</v>
      </c>
      <c r="I11" s="18">
        <v>2</v>
      </c>
      <c r="J11" s="18">
        <v>3</v>
      </c>
      <c r="K11" s="18"/>
    </row>
    <row r="12" spans="1:11" ht="15.75" customHeight="1">
      <c r="A12" s="16">
        <v>2105</v>
      </c>
      <c r="B12" s="17" t="s">
        <v>146</v>
      </c>
      <c r="C12" s="18">
        <v>8</v>
      </c>
      <c r="D12" s="18">
        <v>5</v>
      </c>
      <c r="E12" s="18">
        <v>2</v>
      </c>
      <c r="F12" s="18">
        <v>3</v>
      </c>
      <c r="G12" s="18">
        <f t="shared" si="3"/>
        <v>5</v>
      </c>
      <c r="H12" s="18">
        <v>5</v>
      </c>
      <c r="I12" s="18">
        <v>2</v>
      </c>
      <c r="J12" s="18">
        <v>1</v>
      </c>
      <c r="K12" s="18"/>
    </row>
    <row r="13" spans="1:11" ht="15.75" customHeight="1">
      <c r="A13" s="16">
        <v>2106</v>
      </c>
      <c r="B13" s="17" t="s">
        <v>149</v>
      </c>
      <c r="C13" s="18">
        <v>4</v>
      </c>
      <c r="D13" s="18">
        <v>5</v>
      </c>
      <c r="E13" s="18">
        <v>1</v>
      </c>
      <c r="F13" s="18">
        <v>4</v>
      </c>
      <c r="G13" s="18">
        <f t="shared" si="3"/>
        <v>5</v>
      </c>
      <c r="H13" s="18">
        <v>5</v>
      </c>
      <c r="I13" s="18">
        <v>1</v>
      </c>
      <c r="J13" s="18">
        <v>3</v>
      </c>
      <c r="K13" s="18"/>
    </row>
    <row r="14" spans="1:11" ht="15.75" customHeight="1">
      <c r="A14" s="16">
        <v>2107</v>
      </c>
      <c r="B14" s="17" t="s">
        <v>151</v>
      </c>
      <c r="C14" s="18">
        <v>8</v>
      </c>
      <c r="D14" s="18">
        <v>6</v>
      </c>
      <c r="E14" s="18">
        <v>2</v>
      </c>
      <c r="F14" s="18">
        <v>4</v>
      </c>
      <c r="G14" s="18">
        <f t="shared" si="3"/>
        <v>6</v>
      </c>
      <c r="H14" s="18">
        <v>6</v>
      </c>
      <c r="I14" s="18">
        <v>2</v>
      </c>
      <c r="J14" s="18">
        <v>4</v>
      </c>
      <c r="K14" s="18"/>
    </row>
    <row r="15" spans="1:11" ht="15.75" customHeight="1">
      <c r="A15" s="16">
        <v>2108</v>
      </c>
      <c r="B15" s="17" t="s">
        <v>153</v>
      </c>
      <c r="C15" s="18">
        <v>6</v>
      </c>
      <c r="D15" s="18">
        <v>4</v>
      </c>
      <c r="E15" s="18">
        <v>2</v>
      </c>
      <c r="F15" s="18">
        <v>3</v>
      </c>
      <c r="G15" s="18">
        <f t="shared" si="3"/>
        <v>5</v>
      </c>
      <c r="H15" s="18">
        <v>4</v>
      </c>
      <c r="I15" s="18">
        <v>1</v>
      </c>
      <c r="J15" s="18">
        <v>3</v>
      </c>
      <c r="K15" s="18"/>
    </row>
    <row r="16" spans="1:11" ht="15.75" customHeight="1">
      <c r="A16" s="16">
        <v>2109</v>
      </c>
      <c r="B16" s="17" t="s">
        <v>155</v>
      </c>
      <c r="C16" s="18">
        <v>4</v>
      </c>
      <c r="D16" s="18">
        <v>3</v>
      </c>
      <c r="E16" s="18">
        <v>2</v>
      </c>
      <c r="F16" s="18">
        <v>0</v>
      </c>
      <c r="G16" s="18">
        <f t="shared" si="3"/>
        <v>2</v>
      </c>
      <c r="H16" s="18">
        <v>3</v>
      </c>
      <c r="I16" s="18">
        <v>1</v>
      </c>
      <c r="J16" s="18">
        <v>2</v>
      </c>
      <c r="K16" s="18"/>
    </row>
    <row r="17" spans="1:11" ht="15.75" customHeight="1">
      <c r="A17" s="16">
        <v>2110</v>
      </c>
      <c r="B17" s="17" t="s">
        <v>157</v>
      </c>
      <c r="C17" s="18">
        <v>8</v>
      </c>
      <c r="D17" s="18">
        <v>0</v>
      </c>
      <c r="E17" s="18">
        <v>2</v>
      </c>
      <c r="F17" s="18">
        <v>0</v>
      </c>
      <c r="G17" s="18">
        <f t="shared" si="3"/>
        <v>2</v>
      </c>
      <c r="H17" s="18">
        <v>6</v>
      </c>
      <c r="I17" s="18">
        <v>1</v>
      </c>
      <c r="J17" s="18">
        <v>4</v>
      </c>
      <c r="K17" s="18"/>
    </row>
    <row r="18" spans="1:11" ht="15.75" customHeight="1">
      <c r="A18" s="16">
        <v>2111</v>
      </c>
      <c r="B18" s="17" t="s">
        <v>159</v>
      </c>
      <c r="C18" s="18">
        <v>5</v>
      </c>
      <c r="D18" s="18">
        <v>4</v>
      </c>
      <c r="E18" s="18">
        <v>1</v>
      </c>
      <c r="F18" s="18">
        <v>3</v>
      </c>
      <c r="G18" s="18">
        <f t="shared" si="3"/>
        <v>4</v>
      </c>
      <c r="H18" s="18">
        <v>4</v>
      </c>
      <c r="I18" s="18">
        <v>1</v>
      </c>
      <c r="J18" s="18">
        <v>2</v>
      </c>
      <c r="K18" s="18"/>
    </row>
    <row r="19" spans="1:11" ht="15.75" customHeight="1">
      <c r="A19" s="16">
        <v>2112</v>
      </c>
      <c r="B19" s="17" t="s">
        <v>162</v>
      </c>
      <c r="C19" s="18">
        <v>2</v>
      </c>
      <c r="D19" s="18">
        <v>4</v>
      </c>
      <c r="E19" s="18">
        <v>0</v>
      </c>
      <c r="F19" s="18">
        <v>2</v>
      </c>
      <c r="G19" s="18">
        <f t="shared" si="3"/>
        <v>2</v>
      </c>
      <c r="H19" s="18">
        <v>2</v>
      </c>
      <c r="I19" s="18">
        <v>0</v>
      </c>
      <c r="J19" s="18">
        <v>2</v>
      </c>
      <c r="K19" s="18"/>
    </row>
    <row r="20" spans="1:11" ht="15.75" customHeight="1">
      <c r="A20" s="16">
        <v>2113</v>
      </c>
      <c r="B20" s="17" t="s">
        <v>166</v>
      </c>
      <c r="C20" s="18">
        <v>8</v>
      </c>
      <c r="D20" s="18">
        <v>6</v>
      </c>
      <c r="E20" s="18">
        <v>2</v>
      </c>
      <c r="F20" s="18">
        <v>4</v>
      </c>
      <c r="G20" s="18">
        <f t="shared" si="3"/>
        <v>6</v>
      </c>
      <c r="H20" s="18">
        <v>5</v>
      </c>
      <c r="I20" s="18">
        <v>2</v>
      </c>
      <c r="J20" s="18">
        <v>2</v>
      </c>
      <c r="K20" s="18"/>
    </row>
    <row r="21" spans="1:11" ht="15.75" customHeight="1">
      <c r="A21" s="16">
        <v>2114</v>
      </c>
      <c r="B21" s="17" t="s">
        <v>167</v>
      </c>
      <c r="C21" s="18">
        <v>2</v>
      </c>
      <c r="D21" s="18">
        <v>3</v>
      </c>
      <c r="E21" s="18">
        <v>1</v>
      </c>
      <c r="F21" s="18">
        <v>2</v>
      </c>
      <c r="G21" s="18">
        <f t="shared" si="3"/>
        <v>3</v>
      </c>
      <c r="H21" s="18">
        <v>4</v>
      </c>
      <c r="I21" s="18">
        <v>1</v>
      </c>
      <c r="J21" s="18">
        <v>1</v>
      </c>
      <c r="K21" s="18"/>
    </row>
    <row r="22" spans="1:11" ht="15.75" customHeight="1">
      <c r="A22" s="16">
        <v>2115</v>
      </c>
      <c r="B22" s="17" t="s">
        <v>168</v>
      </c>
      <c r="C22" s="18">
        <v>2</v>
      </c>
      <c r="D22" s="18">
        <v>1</v>
      </c>
      <c r="E22" s="18">
        <v>1</v>
      </c>
      <c r="F22" s="18">
        <v>2</v>
      </c>
      <c r="G22" s="18">
        <f t="shared" si="3"/>
        <v>3</v>
      </c>
      <c r="H22" s="18">
        <v>3</v>
      </c>
      <c r="I22" s="18">
        <v>0</v>
      </c>
      <c r="J22" s="18">
        <v>2</v>
      </c>
      <c r="K22" s="18"/>
    </row>
    <row r="23" spans="1:11" ht="15.75" customHeight="1">
      <c r="A23" s="16">
        <v>2116</v>
      </c>
      <c r="B23" s="17" t="s">
        <v>169</v>
      </c>
      <c r="C23" s="18">
        <v>3</v>
      </c>
      <c r="D23" s="18">
        <v>2</v>
      </c>
      <c r="E23" s="18">
        <v>1</v>
      </c>
      <c r="F23" s="18">
        <v>2</v>
      </c>
      <c r="G23" s="18">
        <f t="shared" si="3"/>
        <v>3</v>
      </c>
      <c r="H23" s="18">
        <v>1</v>
      </c>
      <c r="I23" s="18">
        <v>0</v>
      </c>
      <c r="J23" s="18">
        <v>1</v>
      </c>
      <c r="K23" s="18"/>
    </row>
    <row r="24" spans="1:11" ht="15.75" customHeight="1">
      <c r="A24" s="16">
        <v>2117</v>
      </c>
      <c r="B24" s="17" t="s">
        <v>170</v>
      </c>
      <c r="C24" s="18">
        <v>8</v>
      </c>
      <c r="D24" s="18">
        <v>6</v>
      </c>
      <c r="E24" s="18">
        <v>2</v>
      </c>
      <c r="F24" s="18">
        <v>4</v>
      </c>
      <c r="G24" s="18">
        <f t="shared" si="3"/>
        <v>6</v>
      </c>
      <c r="H24" s="18">
        <v>6</v>
      </c>
      <c r="I24" s="18">
        <v>2</v>
      </c>
      <c r="J24" s="18">
        <v>2</v>
      </c>
      <c r="K24" s="18"/>
    </row>
    <row r="25" spans="1:11" ht="15.75" customHeight="1">
      <c r="A25" s="16">
        <v>2118</v>
      </c>
      <c r="B25" s="17" t="s">
        <v>171</v>
      </c>
      <c r="C25" s="18">
        <v>2</v>
      </c>
      <c r="D25" s="18">
        <v>2</v>
      </c>
      <c r="E25" s="18">
        <v>0</v>
      </c>
      <c r="F25" s="18">
        <v>3</v>
      </c>
      <c r="G25" s="18">
        <f t="shared" si="3"/>
        <v>3</v>
      </c>
      <c r="H25" s="18">
        <v>3</v>
      </c>
      <c r="I25" s="18">
        <v>1</v>
      </c>
      <c r="J25" s="18">
        <v>2</v>
      </c>
      <c r="K25" s="18"/>
    </row>
    <row r="26" spans="1:11" ht="15.75" customHeight="1">
      <c r="A26" s="16">
        <v>2119</v>
      </c>
      <c r="B26" s="17" t="s">
        <v>172</v>
      </c>
      <c r="C26" s="18">
        <v>5</v>
      </c>
      <c r="D26" s="18">
        <v>3</v>
      </c>
      <c r="E26" s="18">
        <v>2</v>
      </c>
      <c r="F26" s="18">
        <v>4</v>
      </c>
      <c r="G26" s="18">
        <f t="shared" si="3"/>
        <v>6</v>
      </c>
      <c r="H26" s="18">
        <v>3</v>
      </c>
      <c r="I26" s="18">
        <v>2</v>
      </c>
      <c r="J26" s="18">
        <v>3</v>
      </c>
      <c r="K26" s="18"/>
    </row>
    <row r="27" spans="1:11" ht="15.75" customHeight="1">
      <c r="A27" s="16">
        <v>2120</v>
      </c>
      <c r="B27" s="17" t="s">
        <v>173</v>
      </c>
      <c r="C27" s="18">
        <v>1</v>
      </c>
      <c r="D27" s="18">
        <v>2</v>
      </c>
      <c r="E27" s="18">
        <v>0</v>
      </c>
      <c r="F27" s="18">
        <v>1</v>
      </c>
      <c r="G27" s="18">
        <f t="shared" si="3"/>
        <v>1</v>
      </c>
      <c r="H27" s="18">
        <v>1</v>
      </c>
      <c r="I27" s="18">
        <v>0</v>
      </c>
      <c r="J27" s="18">
        <v>1</v>
      </c>
      <c r="K27" s="18"/>
    </row>
    <row r="28" spans="1:11" ht="15.75" customHeight="1">
      <c r="A28" s="16">
        <v>2121</v>
      </c>
      <c r="B28" s="17" t="s">
        <v>174</v>
      </c>
      <c r="C28" s="18">
        <v>0</v>
      </c>
      <c r="D28" s="18">
        <v>0</v>
      </c>
      <c r="E28" s="18">
        <v>0</v>
      </c>
      <c r="F28" s="18">
        <v>0</v>
      </c>
      <c r="G28" s="18">
        <f t="shared" si="3"/>
        <v>0</v>
      </c>
      <c r="H28" s="18">
        <v>1</v>
      </c>
      <c r="I28" s="18">
        <v>0</v>
      </c>
      <c r="J28" s="18">
        <v>0</v>
      </c>
      <c r="K28" s="18"/>
    </row>
    <row r="29" spans="1:11" ht="18.75">
      <c r="A29" s="16">
        <v>2122</v>
      </c>
      <c r="B29" s="17" t="s">
        <v>175</v>
      </c>
      <c r="C29" s="18">
        <v>8</v>
      </c>
      <c r="D29" s="18">
        <v>5</v>
      </c>
      <c r="E29" s="18">
        <v>2</v>
      </c>
      <c r="F29" s="18">
        <v>4</v>
      </c>
      <c r="G29" s="18">
        <f t="shared" si="3"/>
        <v>6</v>
      </c>
      <c r="H29" s="18">
        <v>4</v>
      </c>
      <c r="I29" s="18">
        <v>2</v>
      </c>
      <c r="J29" s="18">
        <v>4</v>
      </c>
      <c r="K29" s="18"/>
    </row>
    <row r="30" spans="1:11" ht="18.75">
      <c r="A30" s="16">
        <v>2123</v>
      </c>
      <c r="B30" s="17" t="s">
        <v>176</v>
      </c>
      <c r="C30" s="18">
        <v>0</v>
      </c>
      <c r="D30" s="18">
        <v>1</v>
      </c>
      <c r="E30" s="18">
        <v>0</v>
      </c>
      <c r="F30" s="18">
        <v>0</v>
      </c>
      <c r="G30" s="18">
        <f t="shared" si="3"/>
        <v>0</v>
      </c>
      <c r="H30" s="18">
        <v>0</v>
      </c>
      <c r="I30" s="18">
        <v>0</v>
      </c>
      <c r="J30" s="18">
        <v>0</v>
      </c>
      <c r="K30" s="18"/>
    </row>
    <row r="31" spans="1:11" ht="18.75">
      <c r="A31" s="16">
        <v>2124</v>
      </c>
      <c r="B31" s="17" t="s">
        <v>177</v>
      </c>
      <c r="C31" s="18">
        <v>2</v>
      </c>
      <c r="D31" s="18">
        <v>3</v>
      </c>
      <c r="E31" s="18">
        <v>1</v>
      </c>
      <c r="F31" s="18">
        <v>1</v>
      </c>
      <c r="G31" s="18">
        <f t="shared" si="3"/>
        <v>2</v>
      </c>
      <c r="H31" s="18">
        <v>3</v>
      </c>
      <c r="I31" s="18">
        <v>1</v>
      </c>
      <c r="J31" s="18">
        <v>0</v>
      </c>
      <c r="K31" s="18"/>
    </row>
    <row r="32" spans="1:11" ht="18.75">
      <c r="A32" s="16">
        <v>2125</v>
      </c>
      <c r="B32" s="17" t="s">
        <v>178</v>
      </c>
      <c r="C32" s="18">
        <v>6</v>
      </c>
      <c r="D32" s="18">
        <v>6</v>
      </c>
      <c r="E32" s="18">
        <v>2</v>
      </c>
      <c r="F32" s="18">
        <v>4</v>
      </c>
      <c r="G32" s="18">
        <f t="shared" si="3"/>
        <v>6</v>
      </c>
      <c r="H32" s="18">
        <v>6</v>
      </c>
      <c r="I32" s="18">
        <v>1</v>
      </c>
      <c r="J32" s="18">
        <v>3</v>
      </c>
      <c r="K32" s="18"/>
    </row>
    <row r="33" spans="1:11" ht="18.75">
      <c r="A33" s="16">
        <v>2126</v>
      </c>
      <c r="B33" s="17" t="s">
        <v>179</v>
      </c>
      <c r="C33" s="18">
        <v>1</v>
      </c>
      <c r="D33" s="18">
        <v>3</v>
      </c>
      <c r="E33" s="18">
        <v>0</v>
      </c>
      <c r="F33" s="18">
        <v>3</v>
      </c>
      <c r="G33" s="18">
        <f t="shared" si="3"/>
        <v>3</v>
      </c>
      <c r="H33" s="18">
        <v>4</v>
      </c>
      <c r="I33" s="18">
        <v>0</v>
      </c>
      <c r="J33" s="18">
        <v>1</v>
      </c>
      <c r="K33" s="18"/>
    </row>
    <row r="34" spans="1:11" ht="18.75">
      <c r="A34" s="16">
        <v>2127</v>
      </c>
      <c r="B34" s="17" t="s">
        <v>180</v>
      </c>
      <c r="C34" s="18">
        <v>6</v>
      </c>
      <c r="D34" s="18">
        <v>6</v>
      </c>
      <c r="E34" s="18">
        <v>2</v>
      </c>
      <c r="F34" s="18">
        <v>4</v>
      </c>
      <c r="G34" s="18">
        <f t="shared" si="3"/>
        <v>6</v>
      </c>
      <c r="H34" s="18">
        <v>6</v>
      </c>
      <c r="I34" s="18">
        <v>1</v>
      </c>
      <c r="J34" s="18">
        <v>3</v>
      </c>
      <c r="K34" s="18"/>
    </row>
    <row r="35" spans="1:11" ht="18.75">
      <c r="A35" s="16">
        <v>2128</v>
      </c>
      <c r="B35" s="17" t="s">
        <v>181</v>
      </c>
      <c r="C35" s="18">
        <v>3</v>
      </c>
      <c r="D35" s="18">
        <v>4</v>
      </c>
      <c r="E35" s="18">
        <v>1</v>
      </c>
      <c r="F35" s="18">
        <v>3</v>
      </c>
      <c r="G35" s="18">
        <f t="shared" si="3"/>
        <v>4</v>
      </c>
      <c r="H35" s="18">
        <v>2</v>
      </c>
      <c r="I35" s="18">
        <v>0</v>
      </c>
      <c r="J35" s="18">
        <v>2</v>
      </c>
      <c r="K35" s="18"/>
    </row>
    <row r="36" spans="1:11" ht="18.75">
      <c r="A36" s="16">
        <v>2129</v>
      </c>
      <c r="B36" s="17" t="s">
        <v>182</v>
      </c>
      <c r="C36" s="18">
        <v>5</v>
      </c>
      <c r="D36" s="18">
        <v>3</v>
      </c>
      <c r="E36" s="18">
        <v>2</v>
      </c>
      <c r="F36" s="18">
        <v>1</v>
      </c>
      <c r="G36" s="18">
        <f t="shared" si="3"/>
        <v>3</v>
      </c>
      <c r="H36" s="18">
        <v>5</v>
      </c>
      <c r="I36" s="18">
        <v>0</v>
      </c>
      <c r="J36" s="18">
        <v>2</v>
      </c>
      <c r="K36" s="18"/>
    </row>
    <row r="37" spans="1:11" ht="18.75">
      <c r="A37" s="16">
        <v>2130</v>
      </c>
      <c r="B37" s="17" t="s">
        <v>183</v>
      </c>
      <c r="C37" s="18">
        <v>8</v>
      </c>
      <c r="D37" s="18">
        <v>6</v>
      </c>
      <c r="E37" s="18">
        <v>2</v>
      </c>
      <c r="F37" s="18">
        <v>3</v>
      </c>
      <c r="G37" s="18">
        <f t="shared" si="3"/>
        <v>5</v>
      </c>
      <c r="H37" s="18">
        <v>6</v>
      </c>
      <c r="I37" s="18">
        <v>2</v>
      </c>
      <c r="J37" s="18">
        <v>4</v>
      </c>
      <c r="K37" s="18"/>
    </row>
    <row r="38" spans="1:11" ht="18.75">
      <c r="A38" s="16">
        <v>2131</v>
      </c>
      <c r="B38" s="17" t="s">
        <v>184</v>
      </c>
      <c r="C38" s="18">
        <v>5</v>
      </c>
      <c r="D38" s="18">
        <v>4</v>
      </c>
      <c r="E38" s="18">
        <v>2</v>
      </c>
      <c r="F38" s="18">
        <v>4</v>
      </c>
      <c r="G38" s="18">
        <f t="shared" si="3"/>
        <v>6</v>
      </c>
      <c r="H38" s="18">
        <v>6</v>
      </c>
      <c r="I38" s="18">
        <v>2</v>
      </c>
      <c r="J38" s="18">
        <v>4</v>
      </c>
      <c r="K38" s="18"/>
    </row>
    <row r="39" spans="1:11" ht="18.75">
      <c r="A39" s="16">
        <v>2132</v>
      </c>
      <c r="B39" s="17" t="s">
        <v>185</v>
      </c>
      <c r="C39" s="18">
        <v>7</v>
      </c>
      <c r="D39" s="18">
        <v>5</v>
      </c>
      <c r="E39" s="18">
        <v>1</v>
      </c>
      <c r="F39" s="18">
        <v>3</v>
      </c>
      <c r="G39" s="18">
        <f t="shared" si="3"/>
        <v>4</v>
      </c>
      <c r="H39" s="18">
        <v>6</v>
      </c>
      <c r="I39" s="18">
        <v>2</v>
      </c>
      <c r="J39" s="18">
        <v>4</v>
      </c>
      <c r="K39" s="18"/>
    </row>
    <row r="40" spans="1:11" ht="18.75">
      <c r="A40" s="16">
        <v>2133</v>
      </c>
      <c r="B40" s="17" t="s">
        <v>186</v>
      </c>
      <c r="C40" s="18">
        <v>6</v>
      </c>
      <c r="D40" s="18">
        <v>5</v>
      </c>
      <c r="E40" s="18">
        <v>2</v>
      </c>
      <c r="F40" s="18">
        <v>4</v>
      </c>
      <c r="G40" s="18">
        <f t="shared" si="3"/>
        <v>6</v>
      </c>
      <c r="H40" s="18">
        <v>6</v>
      </c>
      <c r="I40" s="18">
        <v>2</v>
      </c>
      <c r="J40" s="18">
        <v>3</v>
      </c>
      <c r="K40" s="18"/>
    </row>
    <row r="41" spans="1:11" ht="18.75">
      <c r="A41" s="16">
        <v>2134</v>
      </c>
      <c r="B41" s="17" t="s">
        <v>187</v>
      </c>
      <c r="C41" s="18">
        <v>8</v>
      </c>
      <c r="D41" s="18">
        <v>6</v>
      </c>
      <c r="E41" s="18">
        <v>2</v>
      </c>
      <c r="F41" s="18">
        <v>3</v>
      </c>
      <c r="G41" s="18">
        <f t="shared" si="3"/>
        <v>5</v>
      </c>
      <c r="H41" s="18">
        <v>6</v>
      </c>
      <c r="I41" s="18">
        <v>2</v>
      </c>
      <c r="J41" s="18">
        <v>4</v>
      </c>
      <c r="K41" s="18"/>
    </row>
    <row r="42" spans="1:11" ht="18.75">
      <c r="A42" s="16">
        <v>2135</v>
      </c>
      <c r="B42" s="17" t="s">
        <v>188</v>
      </c>
      <c r="C42" s="18">
        <v>4</v>
      </c>
      <c r="D42" s="18">
        <v>3</v>
      </c>
      <c r="E42" s="18">
        <v>1</v>
      </c>
      <c r="F42" s="18">
        <v>4</v>
      </c>
      <c r="G42" s="18">
        <f t="shared" si="3"/>
        <v>5</v>
      </c>
      <c r="H42" s="18">
        <v>4</v>
      </c>
      <c r="I42" s="18">
        <v>0</v>
      </c>
      <c r="J42" s="18">
        <v>3</v>
      </c>
      <c r="K42" s="18"/>
    </row>
    <row r="43" spans="1:11" ht="18.75">
      <c r="A43" s="16">
        <v>2136</v>
      </c>
      <c r="B43" s="17" t="s">
        <v>189</v>
      </c>
      <c r="C43" s="18">
        <v>8</v>
      </c>
      <c r="D43" s="18">
        <v>5</v>
      </c>
      <c r="E43" s="18">
        <v>2</v>
      </c>
      <c r="F43" s="18">
        <v>3</v>
      </c>
      <c r="G43" s="18">
        <f t="shared" si="3"/>
        <v>5</v>
      </c>
      <c r="H43" s="18">
        <v>5</v>
      </c>
      <c r="I43" s="18">
        <v>2</v>
      </c>
      <c r="J43" s="18">
        <v>4</v>
      </c>
      <c r="K43" s="18"/>
    </row>
    <row r="44" spans="1:11" ht="18.75">
      <c r="A44" s="16">
        <v>2137</v>
      </c>
      <c r="B44" s="17" t="s">
        <v>190</v>
      </c>
      <c r="C44" s="18">
        <v>5</v>
      </c>
      <c r="D44" s="18">
        <v>5</v>
      </c>
      <c r="E44" s="18">
        <v>2</v>
      </c>
      <c r="F44" s="18">
        <v>4</v>
      </c>
      <c r="G44" s="18">
        <f t="shared" si="3"/>
        <v>6</v>
      </c>
      <c r="H44" s="18">
        <v>6</v>
      </c>
      <c r="I44" s="18">
        <v>1</v>
      </c>
      <c r="J44" s="18">
        <v>2</v>
      </c>
      <c r="K44" s="18"/>
    </row>
    <row r="45" spans="1:11" ht="18.75">
      <c r="A45" s="16">
        <v>2138</v>
      </c>
      <c r="B45" s="17" t="s">
        <v>191</v>
      </c>
      <c r="C45" s="18">
        <v>2</v>
      </c>
      <c r="D45" s="18">
        <v>2</v>
      </c>
      <c r="E45" s="18">
        <v>0</v>
      </c>
      <c r="F45" s="18">
        <v>1</v>
      </c>
      <c r="G45" s="18">
        <f t="shared" si="3"/>
        <v>1</v>
      </c>
      <c r="H45" s="18">
        <v>2</v>
      </c>
      <c r="I45" s="18">
        <v>1</v>
      </c>
      <c r="J45" s="18">
        <v>3</v>
      </c>
      <c r="K45" s="18"/>
    </row>
    <row r="46" spans="1:11" ht="18.75">
      <c r="A46" s="16">
        <v>2139</v>
      </c>
      <c r="B46" s="17" t="s">
        <v>192</v>
      </c>
      <c r="C46" s="18">
        <v>8</v>
      </c>
      <c r="D46" s="18">
        <v>6</v>
      </c>
      <c r="E46" s="18">
        <v>2</v>
      </c>
      <c r="F46" s="18">
        <v>4</v>
      </c>
      <c r="G46" s="18">
        <f t="shared" si="3"/>
        <v>6</v>
      </c>
      <c r="H46" s="18">
        <v>6</v>
      </c>
      <c r="I46" s="18">
        <v>2</v>
      </c>
      <c r="J46" s="18">
        <v>4</v>
      </c>
      <c r="K46" s="18"/>
    </row>
    <row r="47" spans="1:11" ht="18.75">
      <c r="A47" s="16">
        <v>2140</v>
      </c>
      <c r="B47" s="17" t="s">
        <v>193</v>
      </c>
      <c r="C47" s="18">
        <v>8</v>
      </c>
      <c r="D47" s="18">
        <v>0</v>
      </c>
      <c r="E47" s="18">
        <v>2</v>
      </c>
      <c r="F47" s="18">
        <v>0</v>
      </c>
      <c r="G47" s="18">
        <f t="shared" si="3"/>
        <v>2</v>
      </c>
      <c r="H47" s="18">
        <v>5</v>
      </c>
      <c r="I47" s="18">
        <v>2</v>
      </c>
      <c r="J47" s="18">
        <v>4</v>
      </c>
      <c r="K47" s="18"/>
    </row>
    <row r="48" spans="1:11" ht="18.75">
      <c r="A48" s="16">
        <v>2141</v>
      </c>
      <c r="B48" s="17" t="s">
        <v>194</v>
      </c>
      <c r="C48" s="18">
        <v>6</v>
      </c>
      <c r="D48" s="18">
        <v>5</v>
      </c>
      <c r="E48" s="18">
        <v>2</v>
      </c>
      <c r="F48" s="18">
        <v>4</v>
      </c>
      <c r="G48" s="18">
        <f t="shared" si="3"/>
        <v>6</v>
      </c>
      <c r="H48" s="18">
        <v>5</v>
      </c>
      <c r="I48" s="18">
        <v>1</v>
      </c>
      <c r="J48" s="18">
        <v>3</v>
      </c>
      <c r="K48" s="18"/>
    </row>
    <row r="49" spans="1:11" ht="18.75">
      <c r="A49" s="16">
        <v>2142</v>
      </c>
      <c r="B49" s="17" t="s">
        <v>195</v>
      </c>
      <c r="C49" s="18">
        <v>7</v>
      </c>
      <c r="D49" s="18">
        <v>6</v>
      </c>
      <c r="E49" s="18">
        <v>2</v>
      </c>
      <c r="F49" s="18">
        <v>3</v>
      </c>
      <c r="G49" s="18">
        <f t="shared" si="3"/>
        <v>5</v>
      </c>
      <c r="H49" s="18">
        <v>5</v>
      </c>
      <c r="I49" s="18">
        <v>2</v>
      </c>
      <c r="J49" s="18">
        <v>3</v>
      </c>
      <c r="K49" s="18"/>
    </row>
    <row r="50" spans="1:11" ht="18.75">
      <c r="A50" s="16">
        <v>2143</v>
      </c>
      <c r="B50" s="17" t="s">
        <v>196</v>
      </c>
      <c r="C50" s="18">
        <v>2</v>
      </c>
      <c r="D50" s="18">
        <v>2</v>
      </c>
      <c r="E50" s="18">
        <v>1</v>
      </c>
      <c r="F50" s="18">
        <v>3</v>
      </c>
      <c r="G50" s="18">
        <f t="shared" si="3"/>
        <v>4</v>
      </c>
      <c r="H50" s="18">
        <v>5</v>
      </c>
      <c r="I50" s="18">
        <v>1</v>
      </c>
      <c r="J50" s="18">
        <v>2</v>
      </c>
      <c r="K50" s="18"/>
    </row>
    <row r="51" spans="1:11" ht="18.75">
      <c r="A51" s="16">
        <v>2144</v>
      </c>
      <c r="B51" s="17" t="s">
        <v>197</v>
      </c>
      <c r="C51" s="18">
        <v>8</v>
      </c>
      <c r="D51" s="18">
        <v>6</v>
      </c>
      <c r="E51" s="18">
        <v>2</v>
      </c>
      <c r="F51" s="18">
        <v>4</v>
      </c>
      <c r="G51" s="18">
        <f t="shared" si="3"/>
        <v>6</v>
      </c>
      <c r="H51" s="18">
        <v>6</v>
      </c>
      <c r="I51" s="18">
        <v>2</v>
      </c>
      <c r="J51" s="18">
        <v>4</v>
      </c>
      <c r="K51" s="18"/>
    </row>
    <row r="52" spans="1:11" ht="18.75">
      <c r="A52" s="16">
        <v>2145</v>
      </c>
      <c r="B52" s="17" t="s">
        <v>198</v>
      </c>
      <c r="C52" s="18">
        <v>8</v>
      </c>
      <c r="D52" s="18">
        <v>0</v>
      </c>
      <c r="E52" s="18">
        <v>2</v>
      </c>
      <c r="F52" s="18">
        <v>0</v>
      </c>
      <c r="G52" s="18">
        <f t="shared" si="3"/>
        <v>2</v>
      </c>
      <c r="H52" s="18">
        <v>6</v>
      </c>
      <c r="I52" s="18">
        <v>2</v>
      </c>
      <c r="J52" s="18">
        <v>4</v>
      </c>
      <c r="K52" s="18"/>
    </row>
    <row r="53" spans="1:11" ht="18.75">
      <c r="A53" s="16">
        <v>2146</v>
      </c>
      <c r="B53" s="17" t="s">
        <v>199</v>
      </c>
      <c r="C53" s="18">
        <v>3</v>
      </c>
      <c r="D53" s="18">
        <v>3</v>
      </c>
      <c r="E53" s="18">
        <v>2</v>
      </c>
      <c r="F53" s="18">
        <v>1</v>
      </c>
      <c r="G53" s="18">
        <f t="shared" si="3"/>
        <v>3</v>
      </c>
      <c r="H53" s="18">
        <v>4</v>
      </c>
      <c r="I53" s="18">
        <v>0</v>
      </c>
      <c r="J53" s="18">
        <v>2</v>
      </c>
      <c r="K53" s="18"/>
    </row>
    <row r="54" spans="1:11" ht="18.75">
      <c r="A54" s="16">
        <v>2147</v>
      </c>
      <c r="B54" s="17"/>
      <c r="C54" s="18">
        <v>8</v>
      </c>
      <c r="D54" s="18">
        <v>5</v>
      </c>
      <c r="E54" s="18">
        <v>2</v>
      </c>
      <c r="F54" s="18">
        <v>4</v>
      </c>
      <c r="G54" s="18">
        <f t="shared" si="3"/>
        <v>6</v>
      </c>
      <c r="H54" s="18">
        <v>5</v>
      </c>
      <c r="I54" s="18">
        <v>2</v>
      </c>
      <c r="J54" s="18">
        <v>3</v>
      </c>
      <c r="K54" s="18"/>
    </row>
    <row r="55" spans="1:11" ht="18.75">
      <c r="A55" s="16">
        <v>2148</v>
      </c>
      <c r="B55" s="17"/>
      <c r="C55" s="18">
        <v>8</v>
      </c>
      <c r="D55" s="18">
        <v>6</v>
      </c>
      <c r="E55" s="18">
        <v>2</v>
      </c>
      <c r="F55" s="18">
        <v>3</v>
      </c>
      <c r="G55" s="18">
        <f t="shared" si="3"/>
        <v>5</v>
      </c>
      <c r="H55" s="18">
        <v>6</v>
      </c>
      <c r="I55" s="18">
        <v>2</v>
      </c>
      <c r="J55" s="18">
        <v>4</v>
      </c>
      <c r="K55" s="18"/>
    </row>
    <row r="56" spans="1:11" ht="18.75">
      <c r="A56" s="16">
        <v>2149</v>
      </c>
      <c r="B56" s="17"/>
      <c r="C56" s="18">
        <v>8</v>
      </c>
      <c r="D56" s="18">
        <v>5</v>
      </c>
      <c r="E56" s="18">
        <v>2</v>
      </c>
      <c r="F56" s="18">
        <v>4</v>
      </c>
      <c r="G56" s="18">
        <f t="shared" si="3"/>
        <v>6</v>
      </c>
      <c r="H56" s="18">
        <v>4</v>
      </c>
      <c r="I56" s="18">
        <v>2</v>
      </c>
      <c r="J56" s="18">
        <v>4</v>
      </c>
      <c r="K56" s="18"/>
    </row>
    <row r="57" spans="1:11" ht="18.75">
      <c r="A57" s="16">
        <v>2150</v>
      </c>
      <c r="B57" s="17"/>
      <c r="C57" s="18">
        <v>8</v>
      </c>
      <c r="D57" s="18">
        <v>6</v>
      </c>
      <c r="E57" s="18">
        <v>2</v>
      </c>
      <c r="F57" s="18">
        <v>4</v>
      </c>
      <c r="G57" s="18">
        <f t="shared" si="3"/>
        <v>6</v>
      </c>
      <c r="H57" s="18">
        <v>6</v>
      </c>
      <c r="I57" s="18">
        <v>2</v>
      </c>
      <c r="J57" s="18">
        <v>3</v>
      </c>
      <c r="K57" s="18"/>
    </row>
    <row r="58" spans="1:11" ht="18.75">
      <c r="A58" s="16">
        <v>2151</v>
      </c>
      <c r="B58" s="17"/>
      <c r="C58" s="18">
        <v>8</v>
      </c>
      <c r="D58" s="18">
        <v>6</v>
      </c>
      <c r="E58" s="18">
        <v>2</v>
      </c>
      <c r="F58" s="18">
        <v>4</v>
      </c>
      <c r="G58" s="18">
        <f t="shared" si="3"/>
        <v>6</v>
      </c>
      <c r="H58" s="18">
        <v>6</v>
      </c>
      <c r="I58" s="18">
        <v>2</v>
      </c>
      <c r="J58" s="18">
        <v>4</v>
      </c>
      <c r="K58" s="18"/>
    </row>
    <row r="59" spans="1:11" ht="18.75">
      <c r="A59" s="16">
        <v>2152</v>
      </c>
      <c r="B59" s="36"/>
      <c r="C59" s="18">
        <v>7</v>
      </c>
      <c r="D59" s="18">
        <v>6</v>
      </c>
      <c r="E59" s="18">
        <v>2</v>
      </c>
      <c r="F59" s="18">
        <v>3</v>
      </c>
      <c r="G59" s="18">
        <f t="shared" si="3"/>
        <v>5</v>
      </c>
      <c r="H59" s="37">
        <v>6</v>
      </c>
      <c r="I59" s="37">
        <v>2</v>
      </c>
      <c r="J59" s="37">
        <v>3</v>
      </c>
      <c r="K59" s="37"/>
    </row>
    <row r="60" spans="1:11" ht="18.75">
      <c r="A60" s="16">
        <v>2153</v>
      </c>
      <c r="B60" s="36"/>
      <c r="C60" s="18">
        <v>6</v>
      </c>
      <c r="D60" s="18">
        <v>5</v>
      </c>
      <c r="E60" s="18">
        <v>2</v>
      </c>
      <c r="F60" s="18">
        <v>2</v>
      </c>
      <c r="G60" s="18">
        <f t="shared" si="3"/>
        <v>4</v>
      </c>
      <c r="H60" s="37">
        <v>5</v>
      </c>
      <c r="I60" s="37">
        <v>2</v>
      </c>
      <c r="J60" s="37">
        <v>3</v>
      </c>
      <c r="K60" s="37"/>
    </row>
    <row r="61" spans="1:11" ht="12.75">
      <c r="A61" s="23"/>
    </row>
    <row r="62" spans="1:11" ht="12.75">
      <c r="A62" s="23"/>
    </row>
    <row r="63" spans="1:11" ht="12.75">
      <c r="A63" s="23"/>
    </row>
    <row r="64" spans="1:1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</sheetData>
  <mergeCells count="3">
    <mergeCell ref="A1:K1"/>
    <mergeCell ref="A3:A5"/>
    <mergeCell ref="C6:K6"/>
  </mergeCells>
  <conditionalFormatting sqref="C7:D60">
    <cfRule type="expression" dxfId="4" priority="1">
      <formula>C7&gt;C$5</formula>
    </cfRule>
  </conditionalFormatting>
  <conditionalFormatting sqref="G7:J60">
    <cfRule type="expression" dxfId="3" priority="2">
      <formula>G7&gt;J$5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4.42578125" customWidth="1"/>
    <col min="2" max="2" width="38.7109375" customWidth="1"/>
    <col min="3" max="11" width="10.140625" customWidth="1"/>
  </cols>
  <sheetData>
    <row r="1" spans="1:11" ht="15.75" customHeight="1">
      <c r="A1" s="7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1.75">
      <c r="A2" s="26" t="s">
        <v>104</v>
      </c>
      <c r="B2" s="27" t="s">
        <v>12</v>
      </c>
      <c r="C2" s="2" t="s">
        <v>2</v>
      </c>
      <c r="D2" s="2" t="s">
        <v>3</v>
      </c>
      <c r="E2" s="2" t="s">
        <v>3</v>
      </c>
      <c r="F2" s="2" t="s">
        <v>4</v>
      </c>
      <c r="G2" s="2" t="s">
        <v>5</v>
      </c>
      <c r="H2" s="2" t="s">
        <v>108</v>
      </c>
      <c r="I2" s="2" t="s">
        <v>109</v>
      </c>
      <c r="J2" s="2" t="s">
        <v>110</v>
      </c>
      <c r="K2" s="2"/>
    </row>
    <row r="3" spans="1:11" ht="18">
      <c r="A3" s="71" t="s">
        <v>117</v>
      </c>
      <c r="B3" s="28" t="s">
        <v>11</v>
      </c>
      <c r="C3" s="4" t="s">
        <v>13</v>
      </c>
      <c r="D3" s="4" t="s">
        <v>13</v>
      </c>
      <c r="E3" s="4" t="s">
        <v>14</v>
      </c>
      <c r="F3" s="4"/>
      <c r="G3" s="4" t="s">
        <v>14</v>
      </c>
      <c r="H3" s="4" t="s">
        <v>114</v>
      </c>
      <c r="I3" s="4" t="s">
        <v>115</v>
      </c>
      <c r="J3" s="4" t="s">
        <v>116</v>
      </c>
      <c r="K3" s="4"/>
    </row>
    <row r="4" spans="1:11" ht="18">
      <c r="A4" s="61"/>
      <c r="B4" s="30" t="s">
        <v>17</v>
      </c>
      <c r="C4" s="6" t="str">
        <f ca="1">IFERROR(__xludf.DUMMYFUNCTION("IMPORTRANGE(""19uEflCNMyd8mI8EoMrzM13W1oGlwpdDbeI2dSg4omNI"",""SEM2!F4:G4"")"),"12")</f>
        <v>12</v>
      </c>
      <c r="D4" s="8">
        <v>6</v>
      </c>
      <c r="E4" s="6" t="str">
        <f ca="1">IFERROR(__xludf.DUMMYFUNCTION("ImportRange(""1oUqJHR3br7Xdz3Oh2eaCuZvV3CuWnXfIEErdflme6Vc"",""SEM2!R4"")"),"4")</f>
        <v>4</v>
      </c>
      <c r="F4" s="8">
        <f t="shared" ref="F4:F5" ca="1" si="0">D4+E4</f>
        <v>10</v>
      </c>
      <c r="G4" s="6" t="str">
        <f ca="1">IFERROR(__xludf.DUMMYFUNCTION("ImportRange(""1oUqJHR3br7Xdz3Oh2eaCuZvV3CuWnXfIEErdflme6Vc"",""SEM2!S4"")"),"5")</f>
        <v>5</v>
      </c>
      <c r="H4" s="8" t="str">
        <f ca="1">IFERROR(__xludf.DUMMYFUNCTION("ImportRange(""1cuHU18bgg3BYG1w3xCJzxwXR4awLsrxl306BRvyNzss"",""SEM2!N4"")"),"6")</f>
        <v>6</v>
      </c>
      <c r="I4" s="8" t="str">
        <f ca="1">IFERROR(__xludf.DUMMYFUNCTION("ImportRange(""1JW2fJwhqZP_1pbqYI5mm09mS5LIzumbBcPgK5ZC0bcU"",""SEM2!N4"")"),"2")</f>
        <v>2</v>
      </c>
      <c r="J4" s="8" t="str">
        <f ca="1">IFERROR(__xludf.DUMMYFUNCTION("ImportRange(""1eDh0bZprejd8Sk-g0arGWs1CguB5h65CsNZb4ifRJyc"",""SEM2!N4"")"),"4")</f>
        <v>4</v>
      </c>
      <c r="K4" s="8"/>
    </row>
    <row r="5" spans="1:11" ht="18">
      <c r="A5" s="62"/>
      <c r="B5" s="34" t="s">
        <v>39</v>
      </c>
      <c r="C5" s="12">
        <f t="shared" ref="C5:E5" ca="1" si="1">FLOOR(C4/4,1)</f>
        <v>3</v>
      </c>
      <c r="D5" s="12">
        <f t="shared" si="1"/>
        <v>1</v>
      </c>
      <c r="E5" s="12">
        <f t="shared" ca="1" si="1"/>
        <v>1</v>
      </c>
      <c r="F5" s="12">
        <f t="shared" ca="1" si="0"/>
        <v>2</v>
      </c>
      <c r="G5" s="12">
        <f t="shared" ref="G5:J5" ca="1" si="2">FLOOR(G4/4,1)</f>
        <v>1</v>
      </c>
      <c r="H5" s="12">
        <f t="shared" ca="1" si="2"/>
        <v>1</v>
      </c>
      <c r="I5" s="12">
        <f t="shared" ca="1" si="2"/>
        <v>0</v>
      </c>
      <c r="J5" s="12">
        <f t="shared" ca="1" si="2"/>
        <v>1</v>
      </c>
      <c r="K5" s="12"/>
    </row>
    <row r="6" spans="1:11" ht="18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" customHeight="1">
      <c r="A7" s="16">
        <v>2155</v>
      </c>
      <c r="B7" s="17" t="s">
        <v>135</v>
      </c>
      <c r="C7" s="18" t="str">
        <f ca="1">IFERROR(__xludf.DUMMYFUNCTION("IMPORTRANGE(""19uEflCNMyd8mI8EoMrzM13W1oGlwpdDbeI2dSg4omNI"",""SEM2!F6:G45"")"),"0")</f>
        <v>0</v>
      </c>
      <c r="D7" s="18">
        <v>0</v>
      </c>
      <c r="E7" s="18" t="str">
        <f ca="1">IFERROR(__xludf.DUMMYFUNCTION("ImportRange(""1oUqJHR3br7Xdz3Oh2eaCuZvV3CuWnXfIEErdflme6Vc"",""SEM2!R6:R50"")"),"4")</f>
        <v>4</v>
      </c>
      <c r="F7" s="18">
        <f t="shared" ref="F7:F24" ca="1" si="3">D7+E7</f>
        <v>4</v>
      </c>
      <c r="G7" s="18" t="str">
        <f ca="1">IFERROR(__xludf.DUMMYFUNCTION("ImportRange(""1oUqJHR3br7Xdz3Oh2eaCuZvV3CuWnXfIEErdflme6Vc"",""SEM2!S6:S50"")"),"5")</f>
        <v>5</v>
      </c>
      <c r="H7" s="18" t="str">
        <f ca="1">IFERROR(__xludf.DUMMYFUNCTION("ImportRange(""1cuHU18bgg3BYG1w3xCJzxwXR4awLsrxl306BRvyNzss"",""SEM2!N6:N25"")"),"6")</f>
        <v>6</v>
      </c>
      <c r="I7" s="18" t="str">
        <f ca="1">IFERROR(__xludf.DUMMYFUNCTION("ImportRange(""1JW2fJwhqZP_1pbqYI5mm09mS5LIzumbBcPgK5ZC0bcU"",""SEM2!N6:N25"")"),"2")</f>
        <v>2</v>
      </c>
      <c r="J7" s="18" t="str">
        <f ca="1">IFERROR(__xludf.DUMMYFUNCTION("ImportRange(""1eDh0bZprejd8Sk-g0arGWs1CguB5h65CsNZb4ifRJyc"",""SEM2!N6:N25"")"),"4")</f>
        <v>4</v>
      </c>
      <c r="K7" s="18"/>
    </row>
    <row r="8" spans="1:11" ht="15" customHeight="1">
      <c r="A8" s="16">
        <v>2156</v>
      </c>
      <c r="B8" s="17" t="s">
        <v>137</v>
      </c>
      <c r="C8" s="19">
        <v>0</v>
      </c>
      <c r="D8" s="19">
        <v>0</v>
      </c>
      <c r="E8" s="19">
        <v>3</v>
      </c>
      <c r="F8" s="18">
        <f t="shared" si="3"/>
        <v>3</v>
      </c>
      <c r="G8" s="19">
        <v>5</v>
      </c>
      <c r="H8" s="19">
        <v>6</v>
      </c>
      <c r="I8" s="19">
        <v>2</v>
      </c>
      <c r="J8" s="18">
        <v>4</v>
      </c>
      <c r="K8" s="18"/>
    </row>
    <row r="9" spans="1:11" ht="15" customHeight="1">
      <c r="A9" s="16">
        <v>2157</v>
      </c>
      <c r="B9" s="17" t="s">
        <v>140</v>
      </c>
      <c r="C9" s="19">
        <v>4</v>
      </c>
      <c r="D9" s="19">
        <v>2</v>
      </c>
      <c r="E9" s="19">
        <v>2</v>
      </c>
      <c r="F9" s="18">
        <f t="shared" si="3"/>
        <v>4</v>
      </c>
      <c r="G9" s="19">
        <v>0</v>
      </c>
      <c r="H9" s="19">
        <v>3</v>
      </c>
      <c r="I9" s="19">
        <v>0</v>
      </c>
      <c r="J9" s="18">
        <v>2</v>
      </c>
      <c r="K9" s="18"/>
    </row>
    <row r="10" spans="1:11" ht="15" customHeight="1">
      <c r="A10" s="16">
        <v>2158</v>
      </c>
      <c r="B10" s="17" t="s">
        <v>142</v>
      </c>
      <c r="C10" s="19">
        <v>5</v>
      </c>
      <c r="D10" s="19">
        <v>2</v>
      </c>
      <c r="E10" s="19">
        <v>4</v>
      </c>
      <c r="F10" s="18">
        <f t="shared" si="3"/>
        <v>6</v>
      </c>
      <c r="G10" s="19">
        <v>3</v>
      </c>
      <c r="H10" s="19">
        <v>6</v>
      </c>
      <c r="I10" s="19">
        <v>1</v>
      </c>
      <c r="J10" s="18">
        <v>4</v>
      </c>
      <c r="K10" s="18"/>
    </row>
    <row r="11" spans="1:11" ht="15" customHeight="1">
      <c r="A11" s="16">
        <v>2159</v>
      </c>
      <c r="B11" s="17" t="s">
        <v>144</v>
      </c>
      <c r="C11" s="19">
        <v>4</v>
      </c>
      <c r="D11" s="19">
        <v>1</v>
      </c>
      <c r="E11" s="19">
        <v>2</v>
      </c>
      <c r="F11" s="18">
        <f t="shared" si="3"/>
        <v>3</v>
      </c>
      <c r="G11" s="19">
        <v>1</v>
      </c>
      <c r="H11" s="19">
        <v>2</v>
      </c>
      <c r="I11" s="19">
        <v>0</v>
      </c>
      <c r="J11" s="18">
        <v>0</v>
      </c>
      <c r="K11" s="18"/>
    </row>
    <row r="12" spans="1:11" ht="15" customHeight="1">
      <c r="A12" s="16">
        <v>2160</v>
      </c>
      <c r="B12" s="17" t="s">
        <v>145</v>
      </c>
      <c r="C12" s="19">
        <v>1</v>
      </c>
      <c r="D12" s="19">
        <v>1</v>
      </c>
      <c r="E12" s="19">
        <v>2</v>
      </c>
      <c r="F12" s="18">
        <f t="shared" si="3"/>
        <v>3</v>
      </c>
      <c r="G12" s="19">
        <v>1</v>
      </c>
      <c r="H12" s="19">
        <v>3</v>
      </c>
      <c r="I12" s="19">
        <v>0</v>
      </c>
      <c r="J12" s="18">
        <v>0</v>
      </c>
      <c r="K12" s="18"/>
    </row>
    <row r="13" spans="1:11" ht="15" customHeight="1">
      <c r="A13" s="16">
        <v>2161</v>
      </c>
      <c r="B13" s="17" t="s">
        <v>147</v>
      </c>
      <c r="C13" s="19">
        <v>3</v>
      </c>
      <c r="D13" s="19">
        <v>1</v>
      </c>
      <c r="E13" s="19">
        <v>3</v>
      </c>
      <c r="F13" s="18">
        <f t="shared" si="3"/>
        <v>4</v>
      </c>
      <c r="G13" s="19">
        <v>1</v>
      </c>
      <c r="H13" s="19">
        <v>3</v>
      </c>
      <c r="I13" s="19">
        <v>1</v>
      </c>
      <c r="J13" s="18">
        <v>3</v>
      </c>
      <c r="K13" s="18"/>
    </row>
    <row r="14" spans="1:11" ht="15" customHeight="1">
      <c r="A14" s="16">
        <v>2162</v>
      </c>
      <c r="B14" s="17" t="s">
        <v>148</v>
      </c>
      <c r="C14" s="19">
        <v>4</v>
      </c>
      <c r="D14" s="19">
        <v>2</v>
      </c>
      <c r="E14" s="19">
        <v>1</v>
      </c>
      <c r="F14" s="18">
        <f t="shared" si="3"/>
        <v>3</v>
      </c>
      <c r="G14" s="19">
        <v>3</v>
      </c>
      <c r="H14" s="19">
        <v>3</v>
      </c>
      <c r="I14" s="19">
        <v>1</v>
      </c>
      <c r="J14" s="18">
        <v>2</v>
      </c>
      <c r="K14" s="18"/>
    </row>
    <row r="15" spans="1:11" ht="15" customHeight="1">
      <c r="A15" s="16">
        <v>2163</v>
      </c>
      <c r="B15" s="17" t="s">
        <v>150</v>
      </c>
      <c r="C15" s="19">
        <v>2</v>
      </c>
      <c r="D15" s="19">
        <v>0</v>
      </c>
      <c r="E15" s="19">
        <v>1</v>
      </c>
      <c r="F15" s="18">
        <f t="shared" si="3"/>
        <v>1</v>
      </c>
      <c r="G15" s="19">
        <v>1</v>
      </c>
      <c r="H15" s="19">
        <v>3</v>
      </c>
      <c r="I15" s="19">
        <v>2</v>
      </c>
      <c r="J15" s="18">
        <v>1</v>
      </c>
      <c r="K15" s="18"/>
    </row>
    <row r="16" spans="1:11" ht="15" customHeight="1">
      <c r="A16" s="16">
        <v>2164</v>
      </c>
      <c r="B16" s="17" t="s">
        <v>152</v>
      </c>
      <c r="C16" s="19">
        <v>5</v>
      </c>
      <c r="D16" s="19">
        <v>3</v>
      </c>
      <c r="E16" s="19">
        <v>2</v>
      </c>
      <c r="F16" s="18">
        <f t="shared" si="3"/>
        <v>5</v>
      </c>
      <c r="G16" s="19">
        <v>2</v>
      </c>
      <c r="H16" s="19">
        <v>2</v>
      </c>
      <c r="I16" s="19">
        <v>1</v>
      </c>
      <c r="J16" s="18">
        <v>2</v>
      </c>
      <c r="K16" s="18"/>
    </row>
    <row r="17" spans="1:11" ht="15" customHeight="1">
      <c r="A17" s="16">
        <v>2165</v>
      </c>
      <c r="B17" s="17" t="s">
        <v>154</v>
      </c>
      <c r="C17" s="19">
        <v>10</v>
      </c>
      <c r="D17" s="19">
        <v>5</v>
      </c>
      <c r="E17" s="19">
        <v>4</v>
      </c>
      <c r="F17" s="18">
        <f t="shared" si="3"/>
        <v>9</v>
      </c>
      <c r="G17" s="19">
        <v>4</v>
      </c>
      <c r="H17" s="19">
        <v>5</v>
      </c>
      <c r="I17" s="19">
        <v>2</v>
      </c>
      <c r="J17" s="18">
        <v>3</v>
      </c>
      <c r="K17" s="18"/>
    </row>
    <row r="18" spans="1:11" ht="15" customHeight="1">
      <c r="A18" s="16">
        <v>2166</v>
      </c>
      <c r="B18" s="17" t="s">
        <v>156</v>
      </c>
      <c r="C18" s="19">
        <v>11</v>
      </c>
      <c r="D18" s="19">
        <v>5</v>
      </c>
      <c r="E18" s="19">
        <v>4</v>
      </c>
      <c r="F18" s="18">
        <f t="shared" si="3"/>
        <v>9</v>
      </c>
      <c r="G18" s="19">
        <v>4</v>
      </c>
      <c r="H18" s="19">
        <v>6</v>
      </c>
      <c r="I18" s="19">
        <v>2</v>
      </c>
      <c r="J18" s="18">
        <v>3</v>
      </c>
      <c r="K18" s="18"/>
    </row>
    <row r="19" spans="1:11" ht="15" customHeight="1">
      <c r="A19" s="16">
        <v>2167</v>
      </c>
      <c r="B19" s="17" t="s">
        <v>158</v>
      </c>
      <c r="C19" s="19">
        <v>7</v>
      </c>
      <c r="D19" s="19">
        <v>5</v>
      </c>
      <c r="E19" s="19">
        <v>1</v>
      </c>
      <c r="F19" s="18">
        <f t="shared" si="3"/>
        <v>6</v>
      </c>
      <c r="G19" s="19">
        <v>2</v>
      </c>
      <c r="H19" s="19">
        <v>3</v>
      </c>
      <c r="I19" s="19">
        <v>1</v>
      </c>
      <c r="J19" s="18">
        <v>3</v>
      </c>
      <c r="K19" s="18"/>
    </row>
    <row r="20" spans="1:11" ht="15" customHeight="1">
      <c r="A20" s="16">
        <v>2168</v>
      </c>
      <c r="B20" s="17" t="s">
        <v>160</v>
      </c>
      <c r="C20" s="19">
        <v>0</v>
      </c>
      <c r="D20" s="19">
        <v>0</v>
      </c>
      <c r="E20" s="19">
        <v>4</v>
      </c>
      <c r="F20" s="18">
        <f t="shared" si="3"/>
        <v>4</v>
      </c>
      <c r="G20" s="19">
        <v>5</v>
      </c>
      <c r="H20" s="19">
        <v>6</v>
      </c>
      <c r="I20" s="19">
        <v>2</v>
      </c>
      <c r="J20" s="18">
        <v>4</v>
      </c>
      <c r="K20" s="18"/>
    </row>
    <row r="21" spans="1:11" ht="15" customHeight="1">
      <c r="A21" s="16">
        <v>2169</v>
      </c>
      <c r="B21" s="17" t="s">
        <v>161</v>
      </c>
      <c r="C21" s="19">
        <v>5</v>
      </c>
      <c r="D21" s="19">
        <v>3</v>
      </c>
      <c r="E21" s="19">
        <v>4</v>
      </c>
      <c r="F21" s="18">
        <f t="shared" si="3"/>
        <v>7</v>
      </c>
      <c r="G21" s="19">
        <v>4</v>
      </c>
      <c r="H21" s="19">
        <v>4</v>
      </c>
      <c r="I21" s="19">
        <v>1</v>
      </c>
      <c r="J21" s="18">
        <v>1</v>
      </c>
      <c r="K21" s="18"/>
    </row>
    <row r="22" spans="1:11" ht="15" customHeight="1">
      <c r="A22" s="16">
        <v>2170</v>
      </c>
      <c r="B22" s="17" t="s">
        <v>163</v>
      </c>
      <c r="C22" s="19">
        <v>5</v>
      </c>
      <c r="D22" s="19">
        <v>3</v>
      </c>
      <c r="E22" s="19">
        <v>4</v>
      </c>
      <c r="F22" s="18">
        <f t="shared" si="3"/>
        <v>7</v>
      </c>
      <c r="G22" s="19">
        <v>2</v>
      </c>
      <c r="H22" s="19">
        <v>5</v>
      </c>
      <c r="I22" s="19">
        <v>0</v>
      </c>
      <c r="J22" s="18">
        <v>3</v>
      </c>
      <c r="K22" s="18"/>
    </row>
    <row r="23" spans="1:11" ht="15" customHeight="1">
      <c r="A23" s="16">
        <v>2171</v>
      </c>
      <c r="B23" s="17" t="s">
        <v>164</v>
      </c>
      <c r="C23" s="19">
        <v>6</v>
      </c>
      <c r="D23" s="19">
        <v>4</v>
      </c>
      <c r="E23" s="19">
        <v>4</v>
      </c>
      <c r="F23" s="18">
        <f t="shared" si="3"/>
        <v>8</v>
      </c>
      <c r="G23" s="19">
        <v>3</v>
      </c>
      <c r="H23" s="19">
        <v>4</v>
      </c>
      <c r="I23" s="19">
        <v>0</v>
      </c>
      <c r="J23" s="18">
        <v>2</v>
      </c>
      <c r="K23" s="18"/>
    </row>
    <row r="24" spans="1:11" ht="15" customHeight="1">
      <c r="A24" s="16">
        <v>2172</v>
      </c>
      <c r="B24" s="17" t="s">
        <v>165</v>
      </c>
      <c r="C24" s="19">
        <v>5</v>
      </c>
      <c r="D24" s="19">
        <v>3</v>
      </c>
      <c r="E24" s="19">
        <v>2</v>
      </c>
      <c r="F24" s="18">
        <f t="shared" si="3"/>
        <v>5</v>
      </c>
      <c r="G24" s="19">
        <v>3</v>
      </c>
      <c r="H24" s="19">
        <v>3</v>
      </c>
      <c r="I24" s="19">
        <v>1</v>
      </c>
      <c r="J24" s="18">
        <v>2</v>
      </c>
      <c r="K24" s="18"/>
    </row>
    <row r="25" spans="1:11" ht="15" customHeight="1">
      <c r="A25" s="16">
        <v>2173</v>
      </c>
      <c r="B25" s="17"/>
      <c r="C25" s="19">
        <v>0</v>
      </c>
      <c r="D25" s="19">
        <v>0</v>
      </c>
      <c r="E25" s="19">
        <v>4</v>
      </c>
      <c r="F25" s="18"/>
      <c r="G25" s="19">
        <v>5</v>
      </c>
      <c r="H25" s="19">
        <v>6</v>
      </c>
      <c r="I25" s="19">
        <v>1</v>
      </c>
      <c r="J25" s="18">
        <v>4</v>
      </c>
      <c r="K25" s="18"/>
    </row>
    <row r="26" spans="1:11" ht="15" customHeight="1">
      <c r="A26" s="16">
        <v>2174</v>
      </c>
      <c r="B26" s="17"/>
      <c r="C26" s="19">
        <v>6</v>
      </c>
      <c r="D26" s="19">
        <v>2</v>
      </c>
      <c r="E26" s="19">
        <v>3</v>
      </c>
      <c r="F26" s="18"/>
      <c r="G26" s="19">
        <v>3</v>
      </c>
      <c r="H26" s="19">
        <v>5</v>
      </c>
      <c r="I26" s="19">
        <v>1</v>
      </c>
      <c r="J26" s="18">
        <v>3</v>
      </c>
      <c r="K26" s="18"/>
    </row>
    <row r="27" spans="1:11" ht="12.75">
      <c r="A27" s="23"/>
    </row>
    <row r="28" spans="1:11" ht="12.75">
      <c r="A28" s="23"/>
    </row>
    <row r="29" spans="1:11" ht="12.75">
      <c r="A29" s="23"/>
    </row>
    <row r="30" spans="1:11" ht="12.75">
      <c r="A30" s="23"/>
    </row>
    <row r="31" spans="1:11" ht="12.75">
      <c r="A31" s="23"/>
    </row>
    <row r="32" spans="1:11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3">
    <mergeCell ref="A3:A5"/>
    <mergeCell ref="A1:K1"/>
    <mergeCell ref="C6:K6"/>
  </mergeCells>
  <conditionalFormatting sqref="C7:C26">
    <cfRule type="expression" dxfId="2" priority="1">
      <formula>C7&gt;C$5</formula>
    </cfRule>
  </conditionalFormatting>
  <conditionalFormatting sqref="F7:J26">
    <cfRule type="expression" dxfId="1" priority="2">
      <formula>F7&gt;F$5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5703125" customWidth="1"/>
    <col min="2" max="2" width="43.140625" customWidth="1"/>
    <col min="3" max="8" width="11.5703125" customWidth="1"/>
    <col min="9" max="9" width="7.7109375" customWidth="1"/>
  </cols>
  <sheetData>
    <row r="1" spans="1:9" ht="15.75" customHeight="1">
      <c r="A1" s="72" t="s">
        <v>0</v>
      </c>
      <c r="B1" s="64"/>
      <c r="C1" s="64"/>
      <c r="D1" s="64"/>
      <c r="E1" s="64"/>
      <c r="F1" s="64"/>
      <c r="G1" s="64"/>
      <c r="H1" s="64"/>
      <c r="I1" s="64"/>
    </row>
    <row r="2" spans="1:9" ht="42.75">
      <c r="A2" s="26" t="s">
        <v>104</v>
      </c>
      <c r="B2" s="7" t="s">
        <v>12</v>
      </c>
      <c r="C2" s="2" t="s">
        <v>105</v>
      </c>
      <c r="D2" s="2" t="s">
        <v>106</v>
      </c>
      <c r="E2" s="2" t="s">
        <v>107</v>
      </c>
      <c r="F2" s="2" t="s">
        <v>108</v>
      </c>
      <c r="G2" s="2" t="s">
        <v>109</v>
      </c>
      <c r="H2" s="2" t="s">
        <v>110</v>
      </c>
      <c r="I2" s="2"/>
    </row>
    <row r="3" spans="1:9" ht="18">
      <c r="A3" s="71" t="s">
        <v>111</v>
      </c>
      <c r="B3" s="3" t="s">
        <v>11</v>
      </c>
      <c r="C3" s="4" t="s">
        <v>113</v>
      </c>
      <c r="D3" s="4" t="s">
        <v>113</v>
      </c>
      <c r="E3" s="4" t="s">
        <v>113</v>
      </c>
      <c r="F3" s="4" t="s">
        <v>114</v>
      </c>
      <c r="G3" s="4" t="s">
        <v>115</v>
      </c>
      <c r="H3" s="4" t="s">
        <v>116</v>
      </c>
      <c r="I3" s="4"/>
    </row>
    <row r="4" spans="1:9" ht="18">
      <c r="A4" s="61"/>
      <c r="B4" s="5" t="s">
        <v>17</v>
      </c>
      <c r="C4" s="8" t="str">
        <f ca="1">IFERROR(__xludf.DUMMYFUNCTION("ImportRange(""1J2GZhFkksEqsXeb9gH18z6QMx_MeIcWP7lO3pLxDwuM"",""SEM2!L4:N4"")"),"7")</f>
        <v>7</v>
      </c>
      <c r="D4" s="8">
        <v>7</v>
      </c>
      <c r="E4" s="8">
        <v>5</v>
      </c>
      <c r="F4" s="8" t="str">
        <f ca="1">IFERROR(__xludf.DUMMYFUNCTION("ImportRange(""1cuHU18bgg3BYG1w3xCJzxwXR4awLsrxl306BRvyNzss"",""SEM2!T4"")"),"6")</f>
        <v>6</v>
      </c>
      <c r="G4" s="8" t="str">
        <f ca="1">IFERROR(__xludf.DUMMYFUNCTION("ImportRange(""1JW2fJwhqZP_1pbqYI5mm09mS5LIzumbBcPgK5ZC0bcU"",""SEM2!T4"")"),"2")</f>
        <v>2</v>
      </c>
      <c r="H4" s="8" t="str">
        <f ca="1">IFERROR(__xludf.DUMMYFUNCTION("ImportRange(""1eDh0bZprejd8Sk-g0arGWs1CguB5h65CsNZb4ifRJyc"",""SEM2!T4"")"),"4")</f>
        <v>4</v>
      </c>
      <c r="I4" s="8"/>
    </row>
    <row r="5" spans="1:9" ht="18">
      <c r="A5" s="62"/>
      <c r="B5" s="10" t="s">
        <v>39</v>
      </c>
      <c r="C5" s="12">
        <f t="shared" ref="C5:D5" ca="1" si="0">FLOOR(C4/4,1)</f>
        <v>1</v>
      </c>
      <c r="D5" s="12">
        <f t="shared" si="0"/>
        <v>1</v>
      </c>
      <c r="E5" s="12">
        <f ca="1">C5+D5</f>
        <v>2</v>
      </c>
      <c r="F5" s="12">
        <f t="shared" ref="F5:H5" ca="1" si="1">FLOOR(F4/4,1)</f>
        <v>1</v>
      </c>
      <c r="G5" s="12">
        <f t="shared" ca="1" si="1"/>
        <v>0</v>
      </c>
      <c r="H5" s="12">
        <f t="shared" ca="1" si="1"/>
        <v>1</v>
      </c>
      <c r="I5" s="12"/>
    </row>
    <row r="6" spans="1:9" ht="15.75" customHeight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5"/>
    </row>
    <row r="7" spans="1:9" ht="15.75" customHeight="1">
      <c r="A7" s="31">
        <v>2180</v>
      </c>
      <c r="B7" s="32" t="s">
        <v>118</v>
      </c>
      <c r="C7" s="33" t="str">
        <f ca="1">IFERROR(__xludf.DUMMYFUNCTION("ImportRange(""1J2GZhFkksEqsXeb9gH18z6QMx_MeIcWP7lO3pLxDwuM"",""SEM2!L6:N30"")"),"4")</f>
        <v>4</v>
      </c>
      <c r="D7" s="33">
        <v>2</v>
      </c>
      <c r="E7" s="33">
        <v>1</v>
      </c>
      <c r="F7" s="33" t="str">
        <f ca="1">IFERROR(__xludf.DUMMYFUNCTION("ImportRange(""1cuHU18bgg3BYG1w3xCJzxwXR4awLsrxl306BRvyNzss"",""SEM2!T6:T100"")"),"3")</f>
        <v>3</v>
      </c>
      <c r="G7" s="33" t="str">
        <f ca="1">IFERROR(__xludf.DUMMYFUNCTION("ImportRange(""1JW2fJwhqZP_1pbqYI5mm09mS5LIzumbBcPgK5ZC0bcU"",""SEM2!T6:T100"")"),"1")</f>
        <v>1</v>
      </c>
      <c r="H7" s="33" t="str">
        <f ca="1">IFERROR(__xludf.DUMMYFUNCTION("ImportRange(""1eDh0bZprejd8Sk-g0arGWs1CguB5h65CsNZb4ifRJyc"",""SEM2!T6:T100"")"),"2")</f>
        <v>2</v>
      </c>
      <c r="I7" s="33"/>
    </row>
    <row r="8" spans="1:9" ht="15.75" customHeight="1">
      <c r="A8" s="31">
        <v>2181</v>
      </c>
      <c r="B8" s="32" t="s">
        <v>119</v>
      </c>
      <c r="C8" s="33">
        <v>0</v>
      </c>
      <c r="D8" s="33">
        <v>0</v>
      </c>
      <c r="E8" s="33">
        <v>0</v>
      </c>
      <c r="F8" s="33">
        <v>1</v>
      </c>
      <c r="G8" s="33">
        <v>0</v>
      </c>
      <c r="H8" s="33">
        <v>1</v>
      </c>
      <c r="I8" s="33"/>
    </row>
    <row r="9" spans="1:9" ht="15.75" customHeight="1">
      <c r="A9" s="31">
        <v>2182</v>
      </c>
      <c r="B9" s="32" t="s">
        <v>120</v>
      </c>
      <c r="C9" s="33">
        <v>2</v>
      </c>
      <c r="D9" s="33">
        <v>2</v>
      </c>
      <c r="E9" s="33">
        <v>1</v>
      </c>
      <c r="F9" s="33">
        <v>4</v>
      </c>
      <c r="G9" s="33">
        <v>1</v>
      </c>
      <c r="H9" s="33">
        <v>4</v>
      </c>
      <c r="I9" s="33"/>
    </row>
    <row r="10" spans="1:9" ht="15.75" customHeight="1">
      <c r="A10" s="31">
        <v>2183</v>
      </c>
      <c r="B10" s="32" t="s">
        <v>121</v>
      </c>
      <c r="C10" s="33">
        <v>0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/>
    </row>
    <row r="11" spans="1:9" ht="15.75" customHeight="1">
      <c r="A11" s="31">
        <v>2184</v>
      </c>
      <c r="B11" s="32" t="s">
        <v>122</v>
      </c>
      <c r="C11" s="33">
        <v>1</v>
      </c>
      <c r="D11" s="33">
        <v>1</v>
      </c>
      <c r="E11" s="33">
        <v>1</v>
      </c>
      <c r="F11" s="33">
        <v>2</v>
      </c>
      <c r="G11" s="33">
        <v>1</v>
      </c>
      <c r="H11" s="33">
        <v>3</v>
      </c>
      <c r="I11" s="33"/>
    </row>
    <row r="12" spans="1:9" ht="15.75" customHeight="1">
      <c r="A12" s="31">
        <v>2185</v>
      </c>
      <c r="B12" s="32" t="s">
        <v>123</v>
      </c>
      <c r="C12" s="33">
        <v>1</v>
      </c>
      <c r="D12" s="33">
        <v>0</v>
      </c>
      <c r="E12" s="33">
        <v>1</v>
      </c>
      <c r="F12" s="33">
        <v>0</v>
      </c>
      <c r="G12" s="33">
        <v>0</v>
      </c>
      <c r="H12" s="33">
        <v>1</v>
      </c>
      <c r="I12" s="33"/>
    </row>
    <row r="13" spans="1:9" ht="15.75" customHeight="1">
      <c r="A13" s="31">
        <v>2186</v>
      </c>
      <c r="B13" s="32" t="s">
        <v>124</v>
      </c>
      <c r="C13" s="33">
        <v>0</v>
      </c>
      <c r="D13" s="33">
        <v>0</v>
      </c>
      <c r="E13" s="33">
        <v>0</v>
      </c>
      <c r="F13" s="33">
        <v>1</v>
      </c>
      <c r="G13" s="33">
        <v>0</v>
      </c>
      <c r="H13" s="33">
        <v>1</v>
      </c>
      <c r="I13" s="33"/>
    </row>
    <row r="14" spans="1:9" ht="15.75" customHeight="1">
      <c r="A14" s="31">
        <v>2187</v>
      </c>
      <c r="B14" s="32" t="s">
        <v>125</v>
      </c>
      <c r="C14" s="33">
        <v>2</v>
      </c>
      <c r="D14" s="33">
        <v>4</v>
      </c>
      <c r="E14" s="33">
        <v>2</v>
      </c>
      <c r="F14" s="33">
        <v>2</v>
      </c>
      <c r="G14" s="33">
        <v>0</v>
      </c>
      <c r="H14" s="33">
        <v>2</v>
      </c>
      <c r="I14" s="33"/>
    </row>
    <row r="15" spans="1:9" ht="15.75" customHeight="1">
      <c r="A15" s="31">
        <v>2188</v>
      </c>
      <c r="B15" s="32" t="s">
        <v>126</v>
      </c>
      <c r="C15" s="33">
        <v>0</v>
      </c>
      <c r="D15" s="33">
        <v>0</v>
      </c>
      <c r="E15" s="33">
        <v>0</v>
      </c>
      <c r="F15" s="33">
        <v>1</v>
      </c>
      <c r="G15" s="33">
        <v>0</v>
      </c>
      <c r="H15" s="33">
        <v>1</v>
      </c>
      <c r="I15" s="33"/>
    </row>
    <row r="16" spans="1:9" ht="15.75" customHeight="1">
      <c r="A16" s="31">
        <v>2189</v>
      </c>
      <c r="B16" s="32" t="s">
        <v>127</v>
      </c>
      <c r="C16" s="33">
        <v>2</v>
      </c>
      <c r="D16" s="33">
        <v>3</v>
      </c>
      <c r="E16" s="33">
        <v>0</v>
      </c>
      <c r="F16" s="33">
        <v>2</v>
      </c>
      <c r="G16" s="33">
        <v>0</v>
      </c>
      <c r="H16" s="33">
        <v>2</v>
      </c>
      <c r="I16" s="33"/>
    </row>
    <row r="17" spans="1:9" ht="15.75" customHeight="1">
      <c r="A17" s="31">
        <v>2190</v>
      </c>
      <c r="B17" s="32" t="s">
        <v>128</v>
      </c>
      <c r="C17" s="33">
        <v>5</v>
      </c>
      <c r="D17" s="33">
        <v>1</v>
      </c>
      <c r="E17" s="33">
        <v>2</v>
      </c>
      <c r="F17" s="33">
        <v>6</v>
      </c>
      <c r="G17" s="33">
        <v>1</v>
      </c>
      <c r="H17" s="33">
        <v>2</v>
      </c>
      <c r="I17" s="33"/>
    </row>
    <row r="18" spans="1:9" ht="15.75" customHeight="1">
      <c r="A18" s="31">
        <v>2191</v>
      </c>
      <c r="B18" s="32" t="s">
        <v>130</v>
      </c>
      <c r="C18" s="33">
        <v>3</v>
      </c>
      <c r="D18" s="33">
        <v>2</v>
      </c>
      <c r="E18" s="33">
        <v>2</v>
      </c>
      <c r="F18" s="33">
        <v>5</v>
      </c>
      <c r="G18" s="33">
        <v>1</v>
      </c>
      <c r="H18" s="33">
        <v>3</v>
      </c>
      <c r="I18" s="33"/>
    </row>
    <row r="19" spans="1:9" ht="15.75" customHeight="1">
      <c r="A19" s="31">
        <v>2192</v>
      </c>
      <c r="B19" s="32" t="s">
        <v>131</v>
      </c>
      <c r="C19" s="33">
        <v>1</v>
      </c>
      <c r="D19" s="33">
        <v>1</v>
      </c>
      <c r="E19" s="33">
        <v>1</v>
      </c>
      <c r="F19" s="33">
        <v>2</v>
      </c>
      <c r="G19" s="33">
        <v>0</v>
      </c>
      <c r="H19" s="33">
        <v>3</v>
      </c>
      <c r="I19" s="33"/>
    </row>
    <row r="20" spans="1:9" ht="15.75" customHeight="1">
      <c r="A20" s="31">
        <v>2193</v>
      </c>
      <c r="B20" s="32" t="s">
        <v>132</v>
      </c>
      <c r="C20" s="33">
        <v>3</v>
      </c>
      <c r="D20" s="33">
        <v>1</v>
      </c>
      <c r="E20" s="33">
        <v>1</v>
      </c>
      <c r="F20" s="33">
        <v>4</v>
      </c>
      <c r="G20" s="33">
        <v>1</v>
      </c>
      <c r="H20" s="33">
        <v>1</v>
      </c>
      <c r="I20" s="33"/>
    </row>
    <row r="21" spans="1:9" ht="15.75" customHeight="1">
      <c r="A21" s="31">
        <v>2194</v>
      </c>
      <c r="B21" s="32" t="s">
        <v>133</v>
      </c>
      <c r="C21" s="33">
        <v>2</v>
      </c>
      <c r="D21" s="33">
        <v>1</v>
      </c>
      <c r="E21" s="33">
        <v>1</v>
      </c>
      <c r="F21" s="33">
        <v>2</v>
      </c>
      <c r="G21" s="33">
        <v>1</v>
      </c>
      <c r="H21" s="33">
        <v>3</v>
      </c>
      <c r="I21" s="33"/>
    </row>
    <row r="22" spans="1:9" ht="15.75" customHeight="1">
      <c r="A22" s="31">
        <v>2195</v>
      </c>
      <c r="B22" s="32" t="s">
        <v>134</v>
      </c>
      <c r="C22" s="33">
        <v>1</v>
      </c>
      <c r="D22" s="33">
        <v>3</v>
      </c>
      <c r="E22" s="33">
        <v>2</v>
      </c>
      <c r="F22" s="33">
        <v>4</v>
      </c>
      <c r="G22" s="33">
        <v>1</v>
      </c>
      <c r="H22" s="33">
        <v>3</v>
      </c>
      <c r="I22" s="33"/>
    </row>
    <row r="23" spans="1:9" ht="15.75" customHeight="1">
      <c r="A23" s="31">
        <v>2196</v>
      </c>
      <c r="B23" s="32" t="s">
        <v>136</v>
      </c>
      <c r="C23" s="33">
        <v>2</v>
      </c>
      <c r="D23" s="33">
        <v>2</v>
      </c>
      <c r="E23" s="33">
        <v>2</v>
      </c>
      <c r="F23" s="33">
        <v>3</v>
      </c>
      <c r="G23" s="33">
        <v>1</v>
      </c>
      <c r="H23" s="33">
        <v>3</v>
      </c>
      <c r="I23" s="33"/>
    </row>
    <row r="24" spans="1:9" ht="15.75" customHeight="1">
      <c r="A24" s="23"/>
    </row>
    <row r="25" spans="1:9" ht="15.75" customHeight="1">
      <c r="A25" s="23"/>
    </row>
    <row r="26" spans="1:9" ht="15.75" customHeight="1">
      <c r="A26" s="23"/>
    </row>
    <row r="27" spans="1:9" ht="15.75" customHeight="1">
      <c r="A27" s="23"/>
    </row>
    <row r="28" spans="1:9" ht="15.75" customHeight="1">
      <c r="A28" s="23"/>
    </row>
    <row r="29" spans="1:9" ht="12.75">
      <c r="A29" s="23"/>
    </row>
    <row r="30" spans="1:9" ht="12.75">
      <c r="A30" s="23"/>
    </row>
    <row r="31" spans="1:9" ht="12.75">
      <c r="A31" s="23"/>
    </row>
    <row r="32" spans="1:9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</sheetData>
  <mergeCells count="3">
    <mergeCell ref="A3:A5"/>
    <mergeCell ref="C6:I6"/>
    <mergeCell ref="A1:I1"/>
  </mergeCells>
  <conditionalFormatting sqref="C7:I23">
    <cfRule type="expression" dxfId="0" priority="1">
      <formula>C7&gt;C$5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1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2" width="11.5703125" customWidth="1"/>
  </cols>
  <sheetData>
    <row r="1" spans="1:12" ht="15.75" customHeight="1">
      <c r="A1" s="73" t="s">
        <v>1</v>
      </c>
      <c r="B1" s="65"/>
      <c r="C1" s="74" t="s">
        <v>200</v>
      </c>
      <c r="D1" s="64"/>
      <c r="E1" s="64"/>
      <c r="F1" s="64"/>
      <c r="G1" s="64"/>
      <c r="H1" s="64"/>
      <c r="I1" s="64"/>
      <c r="J1" s="64"/>
      <c r="K1" s="64"/>
      <c r="L1" s="65"/>
    </row>
    <row r="2" spans="1:12" ht="15.75" customHeight="1">
      <c r="A2" s="38" t="s">
        <v>12</v>
      </c>
      <c r="B2" s="39"/>
      <c r="C2" s="40" t="s">
        <v>2</v>
      </c>
      <c r="D2" s="40" t="s">
        <v>3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6</v>
      </c>
      <c r="J2" s="40" t="s">
        <v>7</v>
      </c>
      <c r="K2" s="40" t="s">
        <v>8</v>
      </c>
      <c r="L2" s="40" t="s">
        <v>9</v>
      </c>
    </row>
    <row r="3" spans="1:12" ht="15.75" customHeight="1">
      <c r="A3" s="41" t="s">
        <v>11</v>
      </c>
      <c r="B3" s="42"/>
      <c r="C3" s="43" t="s">
        <v>13</v>
      </c>
      <c r="D3" s="43" t="s">
        <v>13</v>
      </c>
      <c r="E3" s="43" t="s">
        <v>14</v>
      </c>
      <c r="F3" s="43"/>
      <c r="G3" s="43" t="s">
        <v>14</v>
      </c>
      <c r="H3" s="43" t="s">
        <v>14</v>
      </c>
      <c r="I3" s="43" t="s">
        <v>15</v>
      </c>
      <c r="J3" s="43"/>
      <c r="K3" s="43" t="s">
        <v>16</v>
      </c>
      <c r="L3" s="43" t="s">
        <v>16</v>
      </c>
    </row>
    <row r="4" spans="1:12" ht="15.75" customHeight="1">
      <c r="A4" s="44" t="s">
        <v>17</v>
      </c>
      <c r="B4" s="45"/>
      <c r="C4" s="46" t="str">
        <f ca="1">IFERROR(__xludf.DUMMYFUNCTION("IMPORTRANGE(""19uEflCNMyd8mI8EoMrzM13W1oGlwpdDbeI2dSg4omNI"",""SEM1!B4:C4"")"),"60")</f>
        <v>60</v>
      </c>
      <c r="D4" s="47">
        <v>33</v>
      </c>
      <c r="E4" s="46" t="str">
        <f ca="1">IFERROR(__xludf.DUMMYFUNCTION("ImportRange(""1oUqJHR3br7Xdz3Oh2eaCuZvV3CuWnXfIEErdflme6Vc"",""SEM1!O4"")"),"")</f>
        <v/>
      </c>
      <c r="F4" s="47" t="e">
        <f t="shared" ref="F4:F5" ca="1" si="0">D4+E4</f>
        <v>#VALUE!</v>
      </c>
      <c r="G4" s="46" t="str">
        <f ca="1">IFERROR(__xludf.DUMMYFUNCTION("ImportRange(""1oUqJHR3br7Xdz3Oh2eaCuZvV3CuWnXfIEErdflme6Vc"",""SEM1!P4:Q4"")"),"NO. OF LECTURES TAKEN")</f>
        <v>NO. OF LECTURES TAKEN</v>
      </c>
      <c r="H4" s="47">
        <v>27</v>
      </c>
      <c r="I4" s="47" t="str">
        <f ca="1">IFERROR(__xludf.DUMMYFUNCTION("IMPORTRANGE(""11PF-x3FcfnW34o-wCgHGaZiG9qPetFatepPfH6yURdc"",""sem1!p4"")"),"")</f>
        <v/>
      </c>
      <c r="J4" s="47" t="e">
        <f t="shared" ref="J4:J5" ca="1" si="1">H4+I4</f>
        <v>#VALUE!</v>
      </c>
      <c r="K4" s="48" t="str">
        <f ca="1">IFERROR(__xludf.DUMMYFUNCTION("IMPORTRANGE(""1vexMb6Q7yWtFbCG3qtFokfxxtwWz-a3wGhRl3T7XfhE"",""sem1!L4:M4"")"),"")</f>
        <v/>
      </c>
      <c r="L4" s="47"/>
    </row>
    <row r="5" spans="1:12" ht="15.75" customHeight="1">
      <c r="A5" s="49" t="s">
        <v>39</v>
      </c>
      <c r="B5" s="50"/>
      <c r="C5" s="51">
        <f t="shared" ref="C5:E5" ca="1" si="2">FLOOR(C4/4,1)</f>
        <v>15</v>
      </c>
      <c r="D5" s="52">
        <f t="shared" si="2"/>
        <v>8</v>
      </c>
      <c r="E5" s="52" t="e">
        <f t="shared" ca="1" si="2"/>
        <v>#VALUE!</v>
      </c>
      <c r="F5" s="52" t="e">
        <f t="shared" ca="1" si="0"/>
        <v>#VALUE!</v>
      </c>
      <c r="G5" s="52" t="e">
        <f t="shared" ref="G5:I5" ca="1" si="3">FLOOR(G4/4,1)</f>
        <v>#VALUE!</v>
      </c>
      <c r="H5" s="52">
        <f t="shared" si="3"/>
        <v>6</v>
      </c>
      <c r="I5" s="52" t="e">
        <f t="shared" ca="1" si="3"/>
        <v>#VALUE!</v>
      </c>
      <c r="J5" s="52" t="e">
        <f t="shared" ca="1" si="1"/>
        <v>#VALUE!</v>
      </c>
      <c r="K5" s="52" t="e">
        <f t="shared" ref="K5:L5" ca="1" si="4">FLOOR(K4/4,1)</f>
        <v>#VALUE!</v>
      </c>
      <c r="L5" s="52">
        <f t="shared" si="4"/>
        <v>0</v>
      </c>
    </row>
    <row r="6" spans="1:12" ht="15.75" customHeight="1">
      <c r="A6" s="53" t="s">
        <v>40</v>
      </c>
      <c r="B6" s="54" t="s">
        <v>41</v>
      </c>
      <c r="C6" s="55" t="s">
        <v>42</v>
      </c>
      <c r="D6" s="53" t="s">
        <v>42</v>
      </c>
      <c r="E6" s="55" t="s">
        <v>42</v>
      </c>
      <c r="F6" s="53" t="s">
        <v>42</v>
      </c>
      <c r="G6" s="55" t="s">
        <v>42</v>
      </c>
      <c r="H6" s="53" t="s">
        <v>42</v>
      </c>
      <c r="I6" s="53" t="s">
        <v>42</v>
      </c>
      <c r="J6" s="53" t="s">
        <v>42</v>
      </c>
      <c r="K6" s="53" t="s">
        <v>42</v>
      </c>
      <c r="L6" s="53" t="s">
        <v>42</v>
      </c>
    </row>
    <row r="7" spans="1:12" ht="15">
      <c r="A7" s="56">
        <v>2060</v>
      </c>
      <c r="B7" s="57" t="s">
        <v>43</v>
      </c>
      <c r="C7" s="58">
        <f ca="1">ENG!C7/ENG!C$4</f>
        <v>0.41666666666666669</v>
      </c>
      <c r="D7" s="58">
        <f>ENG!D7/ENG!D$4</f>
        <v>0.33333333333333331</v>
      </c>
      <c r="E7" s="58">
        <f ca="1">ENG!E7/ENG!E$4</f>
        <v>0.75</v>
      </c>
      <c r="F7" s="58">
        <f ca="1">ENG!F7/ENG!F$4</f>
        <v>0.5</v>
      </c>
      <c r="G7" s="58">
        <f ca="1">ENG!G7/ENG!G$4</f>
        <v>0.6</v>
      </c>
      <c r="H7" s="58">
        <f>ENG!H7/ENG!H$4</f>
        <v>0.25</v>
      </c>
      <c r="I7" s="58">
        <f ca="1">ENG!I7/ENG!I$4</f>
        <v>1</v>
      </c>
      <c r="J7" s="58">
        <f ca="1">ENG!J7/ENG!J$4</f>
        <v>0.66666666666666663</v>
      </c>
      <c r="K7" s="58" t="e">
        <f ca="1">ENG!K7/ENG!K$4</f>
        <v>#DIV/0!</v>
      </c>
      <c r="L7" s="58" t="e">
        <f>ENG!L7/ENG!L$4</f>
        <v>#DIV/0!</v>
      </c>
    </row>
    <row r="8" spans="1:12" ht="15">
      <c r="A8" s="56">
        <v>2061</v>
      </c>
      <c r="B8" s="57" t="s">
        <v>54</v>
      </c>
      <c r="C8" s="58">
        <f ca="1">ENG!C8/ENG!C$4</f>
        <v>0.41666666666666669</v>
      </c>
      <c r="D8" s="58">
        <f>ENG!D8/ENG!D$4</f>
        <v>0.16666666666666666</v>
      </c>
      <c r="E8" s="58">
        <f ca="1">ENG!E8/ENG!E$4</f>
        <v>0.25</v>
      </c>
      <c r="F8" s="58">
        <f ca="1">ENG!F8/ENG!F$4</f>
        <v>0.2</v>
      </c>
      <c r="G8" s="58">
        <f ca="1">ENG!G8/ENG!G$4</f>
        <v>0</v>
      </c>
      <c r="H8" s="58">
        <f>ENG!H8/ENG!H$4</f>
        <v>0.25</v>
      </c>
      <c r="I8" s="58">
        <f ca="1">ENG!I8/ENG!I$4</f>
        <v>0.8</v>
      </c>
      <c r="J8" s="58">
        <f ca="1">ENG!J8/ENG!J$4</f>
        <v>0.55555555555555558</v>
      </c>
      <c r="K8" s="58" t="e">
        <f ca="1">ENG!K8/ENG!K$4</f>
        <v>#DIV/0!</v>
      </c>
      <c r="L8" s="58" t="e">
        <f>ENG!L8/ENG!L$4</f>
        <v>#DIV/0!</v>
      </c>
    </row>
    <row r="9" spans="1:12" ht="15">
      <c r="A9" s="56">
        <v>2062</v>
      </c>
      <c r="B9" s="57" t="s">
        <v>64</v>
      </c>
      <c r="C9" s="58">
        <f ca="1">ENG!C9/ENG!C$4</f>
        <v>0.33333333333333331</v>
      </c>
      <c r="D9" s="58">
        <f>ENG!D9/ENG!D$4</f>
        <v>0.16666666666666666</v>
      </c>
      <c r="E9" s="58">
        <f ca="1">ENG!E9/ENG!E$4</f>
        <v>1</v>
      </c>
      <c r="F9" s="58">
        <f ca="1">ENG!F9/ENG!F$4</f>
        <v>0.5</v>
      </c>
      <c r="G9" s="58">
        <f ca="1">ENG!G9/ENG!G$4</f>
        <v>0.8</v>
      </c>
      <c r="H9" s="58">
        <f>ENG!H9/ENG!H$4</f>
        <v>0.5</v>
      </c>
      <c r="I9" s="58">
        <f ca="1">ENG!I9/ENG!I$4</f>
        <v>0.8</v>
      </c>
      <c r="J9" s="58">
        <f ca="1">ENG!J9/ENG!J$4</f>
        <v>0.66666666666666663</v>
      </c>
      <c r="K9" s="58" t="e">
        <f ca="1">ENG!K9/ENG!K$4</f>
        <v>#DIV/0!</v>
      </c>
      <c r="L9" s="58" t="e">
        <f>ENG!L9/ENG!L$4</f>
        <v>#DIV/0!</v>
      </c>
    </row>
    <row r="10" spans="1:12" ht="15">
      <c r="A10" s="56">
        <v>2063</v>
      </c>
      <c r="B10" s="57" t="s">
        <v>67</v>
      </c>
      <c r="C10" s="58">
        <f ca="1">ENG!C10/ENG!C$4</f>
        <v>0.58333333333333337</v>
      </c>
      <c r="D10" s="58">
        <f>ENG!D10/ENG!D$4</f>
        <v>0.5</v>
      </c>
      <c r="E10" s="58">
        <f ca="1">ENG!E10/ENG!E$4</f>
        <v>0.75</v>
      </c>
      <c r="F10" s="58">
        <f ca="1">ENG!F10/ENG!F$4</f>
        <v>0.6</v>
      </c>
      <c r="G10" s="58">
        <f ca="1">ENG!G10/ENG!G$4</f>
        <v>0.6</v>
      </c>
      <c r="H10" s="58">
        <f>ENG!H10/ENG!H$4</f>
        <v>0.75</v>
      </c>
      <c r="I10" s="58">
        <f ca="1">ENG!I10/ENG!I$4</f>
        <v>1</v>
      </c>
      <c r="J10" s="58">
        <f ca="1">ENG!J10/ENG!J$4</f>
        <v>0.88888888888888884</v>
      </c>
      <c r="K10" s="58" t="e">
        <f ca="1">ENG!K10/ENG!K$4</f>
        <v>#DIV/0!</v>
      </c>
      <c r="L10" s="58" t="e">
        <f>ENG!L10/ENG!L$4</f>
        <v>#DIV/0!</v>
      </c>
    </row>
    <row r="11" spans="1:12" ht="15">
      <c r="A11" s="56">
        <v>2064</v>
      </c>
      <c r="B11" s="57" t="s">
        <v>74</v>
      </c>
      <c r="C11" s="58">
        <f ca="1">ENG!C11/ENG!C$4</f>
        <v>0.41666666666666669</v>
      </c>
      <c r="D11" s="58">
        <f>ENG!D11/ENG!D$4</f>
        <v>0.33333333333333331</v>
      </c>
      <c r="E11" s="58">
        <f ca="1">ENG!E11/ENG!E$4</f>
        <v>0.5</v>
      </c>
      <c r="F11" s="58">
        <f ca="1">ENG!F11/ENG!F$4</f>
        <v>0.4</v>
      </c>
      <c r="G11" s="58">
        <f ca="1">ENG!G11/ENG!G$4</f>
        <v>0.2</v>
      </c>
      <c r="H11" s="58">
        <f>ENG!H11/ENG!H$4</f>
        <v>0.25</v>
      </c>
      <c r="I11" s="58">
        <f ca="1">ENG!I11/ENG!I$4</f>
        <v>1</v>
      </c>
      <c r="J11" s="58">
        <f ca="1">ENG!J11/ENG!J$4</f>
        <v>0.66666666666666663</v>
      </c>
      <c r="K11" s="58" t="e">
        <f ca="1">ENG!K11/ENG!K$4</f>
        <v>#DIV/0!</v>
      </c>
      <c r="L11" s="58" t="e">
        <f>ENG!L11/ENG!L$4</f>
        <v>#DIV/0!</v>
      </c>
    </row>
    <row r="12" spans="1:12" ht="15">
      <c r="A12" s="56">
        <v>2065</v>
      </c>
      <c r="B12" s="57" t="s">
        <v>78</v>
      </c>
      <c r="C12" s="58">
        <f ca="1">ENG!C12/ENG!C$4</f>
        <v>0.41666666666666669</v>
      </c>
      <c r="D12" s="58">
        <f>ENG!D12/ENG!D$4</f>
        <v>0.5</v>
      </c>
      <c r="E12" s="58">
        <f ca="1">ENG!E12/ENG!E$4</f>
        <v>0.25</v>
      </c>
      <c r="F12" s="58">
        <f ca="1">ENG!F12/ENG!F$4</f>
        <v>0.4</v>
      </c>
      <c r="G12" s="58">
        <f ca="1">ENG!G12/ENG!G$4</f>
        <v>0</v>
      </c>
      <c r="H12" s="58">
        <f>ENG!H12/ENG!H$4</f>
        <v>0.25</v>
      </c>
      <c r="I12" s="58">
        <f ca="1">ENG!I12/ENG!I$4</f>
        <v>0.2</v>
      </c>
      <c r="J12" s="58">
        <f ca="1">ENG!J12/ENG!J$4</f>
        <v>0.22222222222222221</v>
      </c>
      <c r="K12" s="58" t="e">
        <f ca="1">ENG!K12/ENG!K$4</f>
        <v>#DIV/0!</v>
      </c>
      <c r="L12" s="58" t="e">
        <f>ENG!L12/ENG!L$4</f>
        <v>#DIV/0!</v>
      </c>
    </row>
    <row r="13" spans="1:12" ht="15">
      <c r="A13" s="56">
        <v>2066</v>
      </c>
      <c r="B13" s="57" t="s">
        <v>80</v>
      </c>
      <c r="C13" s="58">
        <f ca="1">ENG!C13/ENG!C$4</f>
        <v>0.83333333333333337</v>
      </c>
      <c r="D13" s="58">
        <f>ENG!D13/ENG!D$4</f>
        <v>0.66666666666666663</v>
      </c>
      <c r="E13" s="58">
        <f ca="1">ENG!E13/ENG!E$4</f>
        <v>0.5</v>
      </c>
      <c r="F13" s="58">
        <f ca="1">ENG!F13/ENG!F$4</f>
        <v>0.6</v>
      </c>
      <c r="G13" s="58">
        <f ca="1">ENG!G13/ENG!G$4</f>
        <v>0.8</v>
      </c>
      <c r="H13" s="58">
        <f>ENG!H13/ENG!H$4</f>
        <v>0.5</v>
      </c>
      <c r="I13" s="58">
        <f ca="1">ENG!I13/ENG!I$4</f>
        <v>0.8</v>
      </c>
      <c r="J13" s="58">
        <f ca="1">ENG!J13/ENG!J$4</f>
        <v>0.66666666666666663</v>
      </c>
      <c r="K13" s="58" t="e">
        <f ca="1">ENG!K13/ENG!K$4</f>
        <v>#DIV/0!</v>
      </c>
      <c r="L13" s="58" t="e">
        <f>ENG!L13/ENG!L$4</f>
        <v>#DIV/0!</v>
      </c>
    </row>
    <row r="14" spans="1:12" ht="15">
      <c r="A14" s="56">
        <v>2067</v>
      </c>
      <c r="B14" s="57" t="s">
        <v>84</v>
      </c>
      <c r="C14" s="58">
        <f ca="1">ENG!C14/ENG!C$4</f>
        <v>1</v>
      </c>
      <c r="D14" s="58">
        <f>ENG!D14/ENG!D$4</f>
        <v>1</v>
      </c>
      <c r="E14" s="58">
        <f ca="1">ENG!E14/ENG!E$4</f>
        <v>1</v>
      </c>
      <c r="F14" s="58">
        <f ca="1">ENG!F14/ENG!F$4</f>
        <v>1</v>
      </c>
      <c r="G14" s="58">
        <f ca="1">ENG!G14/ENG!G$4</f>
        <v>1</v>
      </c>
      <c r="H14" s="58">
        <f>ENG!H14/ENG!H$4</f>
        <v>1</v>
      </c>
      <c r="I14" s="58">
        <f ca="1">ENG!I14/ENG!I$4</f>
        <v>1</v>
      </c>
      <c r="J14" s="58">
        <f ca="1">ENG!J14/ENG!J$4</f>
        <v>1</v>
      </c>
      <c r="K14" s="58" t="e">
        <f ca="1">ENG!K14/ENG!K$4</f>
        <v>#DIV/0!</v>
      </c>
      <c r="L14" s="58" t="e">
        <f>ENG!L14/ENG!L$4</f>
        <v>#DIV/0!</v>
      </c>
    </row>
    <row r="15" spans="1:12" ht="15">
      <c r="A15" s="56">
        <v>2068</v>
      </c>
      <c r="B15" s="57" t="s">
        <v>87</v>
      </c>
      <c r="C15" s="58">
        <f ca="1">ENG!C15/ENG!C$4</f>
        <v>0.16666666666666666</v>
      </c>
      <c r="D15" s="58">
        <f>ENG!D15/ENG!D$4</f>
        <v>0.33333333333333331</v>
      </c>
      <c r="E15" s="58">
        <f ca="1">ENG!E15/ENG!E$4</f>
        <v>0.5</v>
      </c>
      <c r="F15" s="58">
        <f ca="1">ENG!F15/ENG!F$4</f>
        <v>0.4</v>
      </c>
      <c r="G15" s="58">
        <f ca="1">ENG!G15/ENG!G$4</f>
        <v>0</v>
      </c>
      <c r="H15" s="58">
        <f>ENG!H15/ENG!H$4</f>
        <v>0.5</v>
      </c>
      <c r="I15" s="58">
        <f ca="1">ENG!I15/ENG!I$4</f>
        <v>0.4</v>
      </c>
      <c r="J15" s="58">
        <f ca="1">ENG!J15/ENG!J$4</f>
        <v>0.44444444444444442</v>
      </c>
      <c r="K15" s="58" t="e">
        <f ca="1">ENG!K15/ENG!K$4</f>
        <v>#DIV/0!</v>
      </c>
      <c r="L15" s="58" t="e">
        <f>ENG!L15/ENG!L$4</f>
        <v>#DIV/0!</v>
      </c>
    </row>
    <row r="16" spans="1:12" ht="15">
      <c r="A16" s="56">
        <v>2069</v>
      </c>
      <c r="B16" s="57" t="s">
        <v>89</v>
      </c>
      <c r="C16" s="58">
        <f ca="1">ENG!C16/ENG!C$4</f>
        <v>0.33333333333333331</v>
      </c>
      <c r="D16" s="58">
        <f>ENG!D16/ENG!D$4</f>
        <v>0.33333333333333331</v>
      </c>
      <c r="E16" s="58">
        <f ca="1">ENG!E16/ENG!E$4</f>
        <v>0.25</v>
      </c>
      <c r="F16" s="58">
        <f ca="1">ENG!F16/ENG!F$4</f>
        <v>0.3</v>
      </c>
      <c r="G16" s="58">
        <f ca="1">ENG!G16/ENG!G$4</f>
        <v>0.4</v>
      </c>
      <c r="H16" s="58">
        <f>ENG!H16/ENG!H$4</f>
        <v>0.25</v>
      </c>
      <c r="I16" s="58">
        <f ca="1">ENG!I16/ENG!I$4</f>
        <v>0.4</v>
      </c>
      <c r="J16" s="58">
        <f ca="1">ENG!J16/ENG!J$4</f>
        <v>0.33333333333333331</v>
      </c>
      <c r="K16" s="58" t="e">
        <f ca="1">ENG!K16/ENG!K$4</f>
        <v>#DIV/0!</v>
      </c>
      <c r="L16" s="58" t="e">
        <f>ENG!L16/ENG!L$4</f>
        <v>#DIV/0!</v>
      </c>
    </row>
    <row r="17" spans="1:12" ht="15">
      <c r="A17" s="56">
        <v>2070</v>
      </c>
      <c r="B17" s="57" t="s">
        <v>92</v>
      </c>
      <c r="C17" s="58">
        <f ca="1">ENG!C17/ENG!C$4</f>
        <v>0.33333333333333331</v>
      </c>
      <c r="D17" s="58">
        <f>ENG!D17/ENG!D$4</f>
        <v>0.33333333333333331</v>
      </c>
      <c r="E17" s="58">
        <f ca="1">ENG!E17/ENG!E$4</f>
        <v>0</v>
      </c>
      <c r="F17" s="58">
        <f ca="1">ENG!F17/ENG!F$4</f>
        <v>0.2</v>
      </c>
      <c r="G17" s="58">
        <f ca="1">ENG!G17/ENG!G$4</f>
        <v>0.4</v>
      </c>
      <c r="H17" s="58">
        <f>ENG!H17/ENG!H$4</f>
        <v>0.25</v>
      </c>
      <c r="I17" s="58">
        <f ca="1">ENG!I17/ENG!I$4</f>
        <v>0.8</v>
      </c>
      <c r="J17" s="58">
        <f ca="1">ENG!J17/ENG!J$4</f>
        <v>0.55555555555555558</v>
      </c>
      <c r="K17" s="58" t="e">
        <f ca="1">ENG!K17/ENG!K$4</f>
        <v>#DIV/0!</v>
      </c>
      <c r="L17" s="58" t="e">
        <f>ENG!L17/ENG!L$4</f>
        <v>#DIV/0!</v>
      </c>
    </row>
    <row r="18" spans="1:12" ht="15">
      <c r="A18" s="56">
        <v>2071</v>
      </c>
      <c r="B18" s="57" t="s">
        <v>95</v>
      </c>
      <c r="C18" s="58">
        <f ca="1">ENG!C18/ENG!C$4</f>
        <v>0.33333333333333331</v>
      </c>
      <c r="D18" s="58">
        <f>ENG!D18/ENG!D$4</f>
        <v>0.33333333333333331</v>
      </c>
      <c r="E18" s="58">
        <f ca="1">ENG!E18/ENG!E$4</f>
        <v>0.5</v>
      </c>
      <c r="F18" s="58">
        <f ca="1">ENG!F18/ENG!F$4</f>
        <v>0.4</v>
      </c>
      <c r="G18" s="58">
        <f ca="1">ENG!G18/ENG!G$4</f>
        <v>0.6</v>
      </c>
      <c r="H18" s="58">
        <f>ENG!H18/ENG!H$4</f>
        <v>0.25</v>
      </c>
      <c r="I18" s="58">
        <f ca="1">ENG!I18/ENG!I$4</f>
        <v>0.2</v>
      </c>
      <c r="J18" s="58">
        <f ca="1">ENG!J18/ENG!J$4</f>
        <v>0.22222222222222221</v>
      </c>
      <c r="K18" s="58" t="e">
        <f ca="1">ENG!K18/ENG!K$4</f>
        <v>#DIV/0!</v>
      </c>
      <c r="L18" s="58" t="e">
        <f>ENG!L18/ENG!L$4</f>
        <v>#DIV/0!</v>
      </c>
    </row>
    <row r="19" spans="1:12" ht="15">
      <c r="A19" s="56">
        <v>2072</v>
      </c>
      <c r="B19" s="57" t="s">
        <v>97</v>
      </c>
      <c r="C19" s="58">
        <f ca="1">ENG!C19/ENG!C$4</f>
        <v>0.5</v>
      </c>
      <c r="D19" s="58">
        <f>ENG!D19/ENG!D$4</f>
        <v>0.33333333333333331</v>
      </c>
      <c r="E19" s="58">
        <f ca="1">ENG!E19/ENG!E$4</f>
        <v>0.75</v>
      </c>
      <c r="F19" s="58">
        <f ca="1">ENG!F19/ENG!F$4</f>
        <v>0.5</v>
      </c>
      <c r="G19" s="58">
        <f ca="1">ENG!G19/ENG!G$4</f>
        <v>0.6</v>
      </c>
      <c r="H19" s="58">
        <f>ENG!H19/ENG!H$4</f>
        <v>0</v>
      </c>
      <c r="I19" s="58">
        <f ca="1">ENG!I19/ENG!I$4</f>
        <v>0.8</v>
      </c>
      <c r="J19" s="58">
        <f ca="1">ENG!J19/ENG!J$4</f>
        <v>0.44444444444444442</v>
      </c>
      <c r="K19" s="58" t="e">
        <f ca="1">ENG!K19/ENG!K$4</f>
        <v>#DIV/0!</v>
      </c>
      <c r="L19" s="58" t="e">
        <f>ENG!L19/ENG!L$4</f>
        <v>#DIV/0!</v>
      </c>
    </row>
    <row r="20" spans="1:12" ht="15">
      <c r="A20" s="56">
        <v>2073</v>
      </c>
      <c r="B20" s="57" t="s">
        <v>99</v>
      </c>
      <c r="C20" s="58">
        <f ca="1">ENG!C20/ENG!C$4</f>
        <v>0.41666666666666669</v>
      </c>
      <c r="D20" s="58">
        <f>ENG!D20/ENG!D$4</f>
        <v>0.16666666666666666</v>
      </c>
      <c r="E20" s="58">
        <f ca="1">ENG!E20/ENG!E$4</f>
        <v>0.5</v>
      </c>
      <c r="F20" s="58">
        <f ca="1">ENG!F20/ENG!F$4</f>
        <v>0.3</v>
      </c>
      <c r="G20" s="58">
        <f ca="1">ENG!G20/ENG!G$4</f>
        <v>0.6</v>
      </c>
      <c r="H20" s="58">
        <f>ENG!H20/ENG!H$4</f>
        <v>0</v>
      </c>
      <c r="I20" s="58">
        <f ca="1">ENG!I20/ENG!I$4</f>
        <v>0.8</v>
      </c>
      <c r="J20" s="58">
        <f ca="1">ENG!J20/ENG!J$4</f>
        <v>0.44444444444444442</v>
      </c>
      <c r="K20" s="58" t="e">
        <f ca="1">ENG!K20/ENG!K$4</f>
        <v>#DIV/0!</v>
      </c>
      <c r="L20" s="58" t="e">
        <f>ENG!L20/ENG!L$4</f>
        <v>#DIV/0!</v>
      </c>
    </row>
    <row r="21" spans="1:12" ht="15">
      <c r="A21" s="56">
        <v>2074</v>
      </c>
      <c r="B21" s="57" t="s">
        <v>100</v>
      </c>
      <c r="C21" s="58">
        <f ca="1">ENG!C21/ENG!C$4</f>
        <v>0.33333333333333331</v>
      </c>
      <c r="D21" s="58">
        <f>ENG!D21/ENG!D$4</f>
        <v>0.16666666666666666</v>
      </c>
      <c r="E21" s="58">
        <f ca="1">ENG!E21/ENG!E$4</f>
        <v>0</v>
      </c>
      <c r="F21" s="58">
        <f ca="1">ENG!F21/ENG!F$4</f>
        <v>0.1</v>
      </c>
      <c r="G21" s="58">
        <f ca="1">ENG!G21/ENG!G$4</f>
        <v>0.2</v>
      </c>
      <c r="H21" s="58">
        <f>ENG!H21/ENG!H$4</f>
        <v>0</v>
      </c>
      <c r="I21" s="58">
        <f ca="1">ENG!I21/ENG!I$4</f>
        <v>0.6</v>
      </c>
      <c r="J21" s="58">
        <f ca="1">ENG!J21/ENG!J$4</f>
        <v>0.33333333333333331</v>
      </c>
      <c r="K21" s="58" t="e">
        <f ca="1">ENG!K21/ENG!K$4</f>
        <v>#DIV/0!</v>
      </c>
      <c r="L21" s="58" t="e">
        <f>ENG!L21/ENG!L$4</f>
        <v>#DIV/0!</v>
      </c>
    </row>
    <row r="22" spans="1:12" ht="15">
      <c r="A22" s="56">
        <v>2075</v>
      </c>
      <c r="B22" s="57" t="s">
        <v>101</v>
      </c>
      <c r="C22" s="58">
        <f ca="1">ENG!C22/ENG!C$4</f>
        <v>0.25</v>
      </c>
      <c r="D22" s="58">
        <f>ENG!D22/ENG!D$4</f>
        <v>0.33333333333333331</v>
      </c>
      <c r="E22" s="58">
        <f ca="1">ENG!E22/ENG!E$4</f>
        <v>0.25</v>
      </c>
      <c r="F22" s="58">
        <f ca="1">ENG!F22/ENG!F$4</f>
        <v>0.3</v>
      </c>
      <c r="G22" s="58">
        <f ca="1">ENG!G22/ENG!G$4</f>
        <v>0.2</v>
      </c>
      <c r="H22" s="58">
        <f>ENG!H22/ENG!H$4</f>
        <v>0.5</v>
      </c>
      <c r="I22" s="58">
        <f ca="1">ENG!I22/ENG!I$4</f>
        <v>0.2</v>
      </c>
      <c r="J22" s="58">
        <f ca="1">ENG!J22/ENG!J$4</f>
        <v>0.33333333333333331</v>
      </c>
      <c r="K22" s="58" t="e">
        <f ca="1">ENG!K22/ENG!K$4</f>
        <v>#DIV/0!</v>
      </c>
      <c r="L22" s="58" t="e">
        <f>ENG!L22/ENG!L$4</f>
        <v>#DIV/0!</v>
      </c>
    </row>
    <row r="23" spans="1:12" ht="15">
      <c r="A23" s="56">
        <v>2076</v>
      </c>
      <c r="B23" s="57" t="s">
        <v>102</v>
      </c>
      <c r="C23" s="58">
        <f ca="1">ENG!C23/ENG!C$4</f>
        <v>0.25</v>
      </c>
      <c r="D23" s="58">
        <f>ENG!D23/ENG!D$4</f>
        <v>0.33333333333333331</v>
      </c>
      <c r="E23" s="58">
        <f ca="1">ENG!E23/ENG!E$4</f>
        <v>0.25</v>
      </c>
      <c r="F23" s="58">
        <f ca="1">ENG!F23/ENG!F$4</f>
        <v>0.3</v>
      </c>
      <c r="G23" s="58">
        <f ca="1">ENG!G23/ENG!G$4</f>
        <v>0</v>
      </c>
      <c r="H23" s="58">
        <f>ENG!H23/ENG!H$4</f>
        <v>0.25</v>
      </c>
      <c r="I23" s="58">
        <f ca="1">ENG!I23/ENG!I$4</f>
        <v>0.2</v>
      </c>
      <c r="J23" s="58">
        <f ca="1">ENG!J23/ENG!J$4</f>
        <v>0.22222222222222221</v>
      </c>
      <c r="K23" s="58" t="e">
        <f ca="1">ENG!K23/ENG!K$4</f>
        <v>#DIV/0!</v>
      </c>
      <c r="L23" s="58" t="e">
        <f>ENG!L23/ENG!L$4</f>
        <v>#DIV/0!</v>
      </c>
    </row>
    <row r="24" spans="1:12" ht="15">
      <c r="A24" s="56">
        <v>2077</v>
      </c>
      <c r="B24" s="57" t="s">
        <v>103</v>
      </c>
      <c r="C24" s="58">
        <f ca="1">ENG!C24/ENG!C$4</f>
        <v>0.33333333333333331</v>
      </c>
      <c r="D24" s="58">
        <f>ENG!D24/ENG!D$4</f>
        <v>0.33333333333333331</v>
      </c>
      <c r="E24" s="58">
        <f ca="1">ENG!E24/ENG!E$4</f>
        <v>0.5</v>
      </c>
      <c r="F24" s="58">
        <f ca="1">ENG!F24/ENG!F$4</f>
        <v>0.4</v>
      </c>
      <c r="G24" s="58">
        <f ca="1">ENG!G24/ENG!G$4</f>
        <v>0.4</v>
      </c>
      <c r="H24" s="58">
        <f>ENG!H24/ENG!H$4</f>
        <v>0.75</v>
      </c>
      <c r="I24" s="58">
        <f ca="1">ENG!I24/ENG!I$4</f>
        <v>0.6</v>
      </c>
      <c r="J24" s="58">
        <f ca="1">ENG!J24/ENG!J$4</f>
        <v>0.66666666666666663</v>
      </c>
      <c r="K24" s="58" t="e">
        <f ca="1">ENG!K24/ENG!K$4</f>
        <v>#DIV/0!</v>
      </c>
      <c r="L24" s="58" t="e">
        <f>ENG!L24/ENG!L$4</f>
        <v>#DIV/0!</v>
      </c>
    </row>
    <row r="25" spans="1:12" ht="12.75">
      <c r="A25" s="23"/>
    </row>
    <row r="26" spans="1:12" ht="12.75">
      <c r="A26" s="23"/>
    </row>
    <row r="27" spans="1:12" ht="12.75">
      <c r="A27" s="23"/>
    </row>
    <row r="28" spans="1:12" ht="12.75">
      <c r="A28" s="23"/>
    </row>
    <row r="29" spans="1:12" ht="12.75">
      <c r="A29" s="23"/>
    </row>
    <row r="30" spans="1:12" ht="12.75">
      <c r="A30" s="23"/>
    </row>
    <row r="31" spans="1:12" ht="12.75">
      <c r="A31" s="23"/>
    </row>
    <row r="32" spans="1:12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  <row r="759" spans="1:1" ht="12.75">
      <c r="A759" s="23"/>
    </row>
    <row r="760" spans="1:1" ht="12.75">
      <c r="A760" s="23"/>
    </row>
    <row r="761" spans="1:1" ht="12.75">
      <c r="A761" s="23"/>
    </row>
  </sheetData>
  <mergeCells count="2">
    <mergeCell ref="A1:B1"/>
    <mergeCell ref="C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3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8" width="11.5703125" customWidth="1"/>
  </cols>
  <sheetData>
    <row r="1" spans="1:8" ht="15.75" customHeight="1">
      <c r="A1" s="73" t="s">
        <v>201</v>
      </c>
      <c r="B1" s="65"/>
      <c r="C1" s="74" t="s">
        <v>200</v>
      </c>
      <c r="D1" s="64"/>
      <c r="E1" s="64"/>
      <c r="F1" s="64"/>
      <c r="G1" s="64"/>
      <c r="H1" s="65"/>
    </row>
    <row r="2" spans="1:8" ht="15.75" customHeight="1">
      <c r="A2" s="38" t="s">
        <v>12</v>
      </c>
      <c r="B2" s="39"/>
      <c r="C2" s="40" t="s">
        <v>105</v>
      </c>
      <c r="D2" s="40" t="s">
        <v>106</v>
      </c>
      <c r="E2" s="40" t="s">
        <v>107</v>
      </c>
      <c r="F2" s="40" t="s">
        <v>108</v>
      </c>
      <c r="G2" s="40" t="s">
        <v>109</v>
      </c>
      <c r="H2" s="40" t="s">
        <v>110</v>
      </c>
    </row>
    <row r="3" spans="1:8" ht="15.75" customHeight="1">
      <c r="A3" s="41" t="s">
        <v>11</v>
      </c>
      <c r="B3" s="42"/>
      <c r="C3" s="43" t="s">
        <v>113</v>
      </c>
      <c r="D3" s="43" t="s">
        <v>113</v>
      </c>
      <c r="E3" s="43" t="s">
        <v>113</v>
      </c>
      <c r="F3" s="43" t="s">
        <v>114</v>
      </c>
      <c r="G3" s="43" t="s">
        <v>115</v>
      </c>
      <c r="H3" s="43" t="s">
        <v>116</v>
      </c>
    </row>
    <row r="4" spans="1:8" ht="15.75" customHeight="1">
      <c r="A4" s="44" t="s">
        <v>17</v>
      </c>
      <c r="B4" s="45"/>
      <c r="C4" s="47" t="str">
        <f ca="1">IFERROR(__xludf.DUMMYFUNCTION("ImportRange(""1J2GZhFkksEqsXeb9gH18z6QMx_MeIcWP7lO3pLxDwuM"",""SEM1!I4:K4"")"),"27")</f>
        <v>27</v>
      </c>
      <c r="D4" s="47"/>
      <c r="E4" s="47" t="s">
        <v>17</v>
      </c>
      <c r="F4" s="47" t="str">
        <f ca="1">IFERROR(__xludf.DUMMYFUNCTION("ImportRange(""1cuHU18bgg3BYG1w3xCJzxwXR4awLsrxl306BRvyNzss"",""SEM1!N4"")"),"53")</f>
        <v>53</v>
      </c>
      <c r="G4" s="47" t="str">
        <f ca="1">IFERROR(__xludf.DUMMYFUNCTION("ImportRange(""1JW2fJwhqZP_1pbqYI5mm09mS5LIzumbBcPgK5ZC0bcU"",""SEM1!N4"")"),"42")</f>
        <v>42</v>
      </c>
      <c r="H4" s="47" t="str">
        <f ca="1">IFERROR(__xludf.DUMMYFUNCTION("ImportRange(""1eDh0bZprejd8Sk-g0arGWs1CguB5h65CsNZb4ifRJyc"",""SEM1!N4"")"),"40")</f>
        <v>40</v>
      </c>
    </row>
    <row r="5" spans="1:8" ht="15.75" customHeight="1">
      <c r="A5" s="49" t="s">
        <v>39</v>
      </c>
      <c r="B5" s="50"/>
      <c r="C5" s="52">
        <f t="shared" ref="C5:D5" ca="1" si="0">FLOOR(C4/4,1)</f>
        <v>6</v>
      </c>
      <c r="D5" s="52">
        <f t="shared" si="0"/>
        <v>0</v>
      </c>
      <c r="E5" s="52">
        <f ca="1">C5+D5</f>
        <v>6</v>
      </c>
      <c r="F5" s="52"/>
      <c r="G5" s="52">
        <f t="shared" ref="G5:H5" ca="1" si="1">FLOOR(G4/4,1)</f>
        <v>10</v>
      </c>
      <c r="H5" s="52">
        <f t="shared" ca="1" si="1"/>
        <v>10</v>
      </c>
    </row>
    <row r="6" spans="1:8" ht="15.75" customHeight="1">
      <c r="A6" s="53" t="s">
        <v>40</v>
      </c>
      <c r="B6" s="54" t="s">
        <v>41</v>
      </c>
      <c r="C6" s="53" t="s">
        <v>42</v>
      </c>
      <c r="D6" s="53" t="s">
        <v>42</v>
      </c>
      <c r="E6" s="53" t="s">
        <v>42</v>
      </c>
      <c r="F6" s="53" t="s">
        <v>42</v>
      </c>
      <c r="G6" s="53" t="s">
        <v>42</v>
      </c>
      <c r="H6" s="53" t="s">
        <v>42</v>
      </c>
    </row>
    <row r="7" spans="1:8" ht="15">
      <c r="A7" s="56">
        <v>2180</v>
      </c>
      <c r="B7" s="57" t="s">
        <v>118</v>
      </c>
      <c r="C7" s="59">
        <f ca="1">'HIS PSY'!C7/'HIS PSY'!C$4</f>
        <v>0.5714285714285714</v>
      </c>
      <c r="D7" s="59">
        <f>'HIS PSY'!D7/'HIS PSY'!D$4</f>
        <v>0.2857142857142857</v>
      </c>
      <c r="E7" s="59">
        <f>'HIS PSY'!E7/'HIS PSY'!E$4</f>
        <v>0.2</v>
      </c>
      <c r="F7" s="59">
        <f ca="1">'HIS PSY'!F7/'HIS PSY'!F$4</f>
        <v>0.5</v>
      </c>
      <c r="G7" s="59">
        <f ca="1">'HIS PSY'!G7/'HIS PSY'!G$4</f>
        <v>0.5</v>
      </c>
      <c r="H7" s="59">
        <f ca="1">'HIS PSY'!H7/'HIS PSY'!H$4</f>
        <v>0.5</v>
      </c>
    </row>
    <row r="8" spans="1:8" ht="15">
      <c r="A8" s="56">
        <v>2181</v>
      </c>
      <c r="B8" s="57" t="s">
        <v>119</v>
      </c>
      <c r="C8" s="59">
        <f ca="1">'HIS PSY'!C8/'HIS PSY'!C$4</f>
        <v>0</v>
      </c>
      <c r="D8" s="59">
        <f>'HIS PSY'!D8/'HIS PSY'!D$4</f>
        <v>0</v>
      </c>
      <c r="E8" s="59">
        <f>'HIS PSY'!E8/'HIS PSY'!E$4</f>
        <v>0</v>
      </c>
      <c r="F8" s="59">
        <f ca="1">'HIS PSY'!F8/'HIS PSY'!F$4</f>
        <v>0.16666666666666666</v>
      </c>
      <c r="G8" s="59">
        <f ca="1">'HIS PSY'!G8/'HIS PSY'!G$4</f>
        <v>0</v>
      </c>
      <c r="H8" s="59">
        <f ca="1">'HIS PSY'!H8/'HIS PSY'!H$4</f>
        <v>0.25</v>
      </c>
    </row>
    <row r="9" spans="1:8" ht="15">
      <c r="A9" s="56">
        <v>2182</v>
      </c>
      <c r="B9" s="57" t="s">
        <v>120</v>
      </c>
      <c r="C9" s="59">
        <f ca="1">'HIS PSY'!C9/'HIS PSY'!C$4</f>
        <v>0.2857142857142857</v>
      </c>
      <c r="D9" s="59">
        <f>'HIS PSY'!D9/'HIS PSY'!D$4</f>
        <v>0.2857142857142857</v>
      </c>
      <c r="E9" s="59">
        <f>'HIS PSY'!E9/'HIS PSY'!E$4</f>
        <v>0.2</v>
      </c>
      <c r="F9" s="59">
        <f ca="1">'HIS PSY'!F9/'HIS PSY'!F$4</f>
        <v>0.66666666666666663</v>
      </c>
      <c r="G9" s="59">
        <f ca="1">'HIS PSY'!G9/'HIS PSY'!G$4</f>
        <v>0.5</v>
      </c>
      <c r="H9" s="59">
        <f ca="1">'HIS PSY'!H9/'HIS PSY'!H$4</f>
        <v>1</v>
      </c>
    </row>
    <row r="10" spans="1:8" ht="15">
      <c r="A10" s="56">
        <v>2183</v>
      </c>
      <c r="B10" s="57" t="s">
        <v>121</v>
      </c>
      <c r="C10" s="59">
        <f ca="1">'HIS PSY'!C10/'HIS PSY'!C$4</f>
        <v>0</v>
      </c>
      <c r="D10" s="59">
        <f>'HIS PSY'!D10/'HIS PSY'!D$4</f>
        <v>0</v>
      </c>
      <c r="E10" s="59">
        <f>'HIS PSY'!E10/'HIS PSY'!E$4</f>
        <v>0</v>
      </c>
      <c r="F10" s="59">
        <f ca="1">'HIS PSY'!F10/'HIS PSY'!F$4</f>
        <v>0.16666666666666666</v>
      </c>
      <c r="G10" s="59">
        <f ca="1">'HIS PSY'!G10/'HIS PSY'!G$4</f>
        <v>0</v>
      </c>
      <c r="H10" s="59">
        <f ca="1">'HIS PSY'!H10/'HIS PSY'!H$4</f>
        <v>0.25</v>
      </c>
    </row>
    <row r="11" spans="1:8" ht="15">
      <c r="A11" s="56">
        <v>2184</v>
      </c>
      <c r="B11" s="57" t="s">
        <v>122</v>
      </c>
      <c r="C11" s="59">
        <f ca="1">'HIS PSY'!C11/'HIS PSY'!C$4</f>
        <v>0.14285714285714285</v>
      </c>
      <c r="D11" s="59">
        <f>'HIS PSY'!D11/'HIS PSY'!D$4</f>
        <v>0.14285714285714285</v>
      </c>
      <c r="E11" s="59">
        <f>'HIS PSY'!E11/'HIS PSY'!E$4</f>
        <v>0.2</v>
      </c>
      <c r="F11" s="59">
        <f ca="1">'HIS PSY'!F11/'HIS PSY'!F$4</f>
        <v>0.33333333333333331</v>
      </c>
      <c r="G11" s="59">
        <f ca="1">'HIS PSY'!G11/'HIS PSY'!G$4</f>
        <v>0.5</v>
      </c>
      <c r="H11" s="59">
        <f ca="1">'HIS PSY'!H11/'HIS PSY'!H$4</f>
        <v>0.75</v>
      </c>
    </row>
    <row r="12" spans="1:8" ht="15">
      <c r="A12" s="56">
        <v>2185</v>
      </c>
      <c r="B12" s="57" t="s">
        <v>123</v>
      </c>
      <c r="C12" s="59">
        <f ca="1">'HIS PSY'!C12/'HIS PSY'!C$4</f>
        <v>0.14285714285714285</v>
      </c>
      <c r="D12" s="59">
        <f>'HIS PSY'!D12/'HIS PSY'!D$4</f>
        <v>0</v>
      </c>
      <c r="E12" s="59">
        <f>'HIS PSY'!E12/'HIS PSY'!E$4</f>
        <v>0.2</v>
      </c>
      <c r="F12" s="59">
        <f ca="1">'HIS PSY'!F12/'HIS PSY'!F$4</f>
        <v>0</v>
      </c>
      <c r="G12" s="59">
        <f ca="1">'HIS PSY'!G12/'HIS PSY'!G$4</f>
        <v>0</v>
      </c>
      <c r="H12" s="59">
        <f ca="1">'HIS PSY'!H12/'HIS PSY'!H$4</f>
        <v>0.25</v>
      </c>
    </row>
    <row r="13" spans="1:8" ht="15">
      <c r="A13" s="56">
        <v>2186</v>
      </c>
      <c r="B13" s="57" t="s">
        <v>124</v>
      </c>
      <c r="C13" s="59">
        <f ca="1">'HIS PSY'!C13/'HIS PSY'!C$4</f>
        <v>0</v>
      </c>
      <c r="D13" s="59">
        <f>'HIS PSY'!D13/'HIS PSY'!D$4</f>
        <v>0</v>
      </c>
      <c r="E13" s="59">
        <f>'HIS PSY'!E13/'HIS PSY'!E$4</f>
        <v>0</v>
      </c>
      <c r="F13" s="59">
        <f ca="1">'HIS PSY'!F13/'HIS PSY'!F$4</f>
        <v>0.16666666666666666</v>
      </c>
      <c r="G13" s="59">
        <f ca="1">'HIS PSY'!G13/'HIS PSY'!G$4</f>
        <v>0</v>
      </c>
      <c r="H13" s="59">
        <f ca="1">'HIS PSY'!H13/'HIS PSY'!H$4</f>
        <v>0.25</v>
      </c>
    </row>
    <row r="14" spans="1:8" ht="15">
      <c r="A14" s="56">
        <v>2187</v>
      </c>
      <c r="B14" s="57" t="s">
        <v>125</v>
      </c>
      <c r="C14" s="59">
        <f ca="1">'HIS PSY'!C14/'HIS PSY'!C$4</f>
        <v>0.2857142857142857</v>
      </c>
      <c r="D14" s="59">
        <f>'HIS PSY'!D14/'HIS PSY'!D$4</f>
        <v>0.5714285714285714</v>
      </c>
      <c r="E14" s="59">
        <f>'HIS PSY'!E14/'HIS PSY'!E$4</f>
        <v>0.4</v>
      </c>
      <c r="F14" s="59">
        <f ca="1">'HIS PSY'!F14/'HIS PSY'!F$4</f>
        <v>0.33333333333333331</v>
      </c>
      <c r="G14" s="59">
        <f ca="1">'HIS PSY'!G14/'HIS PSY'!G$4</f>
        <v>0</v>
      </c>
      <c r="H14" s="59">
        <f ca="1">'HIS PSY'!H14/'HIS PSY'!H$4</f>
        <v>0.5</v>
      </c>
    </row>
    <row r="15" spans="1:8" ht="15">
      <c r="A15" s="56">
        <v>2188</v>
      </c>
      <c r="B15" s="57" t="s">
        <v>126</v>
      </c>
      <c r="C15" s="59">
        <f ca="1">'HIS PSY'!C15/'HIS PSY'!C$4</f>
        <v>0</v>
      </c>
      <c r="D15" s="59">
        <f>'HIS PSY'!D15/'HIS PSY'!D$4</f>
        <v>0</v>
      </c>
      <c r="E15" s="59">
        <f>'HIS PSY'!E15/'HIS PSY'!E$4</f>
        <v>0</v>
      </c>
      <c r="F15" s="59">
        <f ca="1">'HIS PSY'!F15/'HIS PSY'!F$4</f>
        <v>0.16666666666666666</v>
      </c>
      <c r="G15" s="59">
        <f ca="1">'HIS PSY'!G15/'HIS PSY'!G$4</f>
        <v>0</v>
      </c>
      <c r="H15" s="59">
        <f ca="1">'HIS PSY'!H15/'HIS PSY'!H$4</f>
        <v>0.25</v>
      </c>
    </row>
    <row r="16" spans="1:8" ht="15">
      <c r="A16" s="56">
        <v>2189</v>
      </c>
      <c r="B16" s="57" t="s">
        <v>127</v>
      </c>
      <c r="C16" s="59">
        <f ca="1">'HIS PSY'!C16/'HIS PSY'!C$4</f>
        <v>0.2857142857142857</v>
      </c>
      <c r="D16" s="59">
        <f>'HIS PSY'!D16/'HIS PSY'!D$4</f>
        <v>0.42857142857142855</v>
      </c>
      <c r="E16" s="59">
        <f>'HIS PSY'!E16/'HIS PSY'!E$4</f>
        <v>0</v>
      </c>
      <c r="F16" s="59">
        <f ca="1">'HIS PSY'!F16/'HIS PSY'!F$4</f>
        <v>0.33333333333333331</v>
      </c>
      <c r="G16" s="59">
        <f ca="1">'HIS PSY'!G16/'HIS PSY'!G$4</f>
        <v>0</v>
      </c>
      <c r="H16" s="59">
        <f ca="1">'HIS PSY'!H16/'HIS PSY'!H$4</f>
        <v>0.5</v>
      </c>
    </row>
    <row r="17" spans="1:8" ht="15">
      <c r="A17" s="56">
        <v>2190</v>
      </c>
      <c r="B17" s="57" t="s">
        <v>128</v>
      </c>
      <c r="C17" s="59">
        <f ca="1">'HIS PSY'!C17/'HIS PSY'!C$4</f>
        <v>0.7142857142857143</v>
      </c>
      <c r="D17" s="59">
        <f>'HIS PSY'!D17/'HIS PSY'!D$4</f>
        <v>0.14285714285714285</v>
      </c>
      <c r="E17" s="59">
        <f>'HIS PSY'!E17/'HIS PSY'!E$4</f>
        <v>0.4</v>
      </c>
      <c r="F17" s="59">
        <f ca="1">'HIS PSY'!F17/'HIS PSY'!F$4</f>
        <v>1</v>
      </c>
      <c r="G17" s="59">
        <f ca="1">'HIS PSY'!G17/'HIS PSY'!G$4</f>
        <v>0.5</v>
      </c>
      <c r="H17" s="59">
        <f ca="1">'HIS PSY'!H17/'HIS PSY'!H$4</f>
        <v>0.5</v>
      </c>
    </row>
    <row r="18" spans="1:8" ht="15">
      <c r="A18" s="56">
        <v>2191</v>
      </c>
      <c r="B18" s="57" t="s">
        <v>130</v>
      </c>
      <c r="C18" s="59">
        <f ca="1">'HIS PSY'!C18/'HIS PSY'!C$4</f>
        <v>0.42857142857142855</v>
      </c>
      <c r="D18" s="59">
        <f>'HIS PSY'!D18/'HIS PSY'!D$4</f>
        <v>0.2857142857142857</v>
      </c>
      <c r="E18" s="59">
        <f>'HIS PSY'!E18/'HIS PSY'!E$4</f>
        <v>0.4</v>
      </c>
      <c r="F18" s="59">
        <f ca="1">'HIS PSY'!F18/'HIS PSY'!F$4</f>
        <v>0.83333333333333337</v>
      </c>
      <c r="G18" s="59">
        <f ca="1">'HIS PSY'!G18/'HIS PSY'!G$4</f>
        <v>0.5</v>
      </c>
      <c r="H18" s="59">
        <f ca="1">'HIS PSY'!H18/'HIS PSY'!H$4</f>
        <v>0.75</v>
      </c>
    </row>
    <row r="19" spans="1:8" ht="15">
      <c r="A19" s="56">
        <v>2192</v>
      </c>
      <c r="B19" s="57" t="s">
        <v>131</v>
      </c>
      <c r="C19" s="59">
        <f ca="1">'HIS PSY'!C19/'HIS PSY'!C$4</f>
        <v>0.14285714285714285</v>
      </c>
      <c r="D19" s="59">
        <f>'HIS PSY'!D19/'HIS PSY'!D$4</f>
        <v>0.14285714285714285</v>
      </c>
      <c r="E19" s="59">
        <f>'HIS PSY'!E19/'HIS PSY'!E$4</f>
        <v>0.2</v>
      </c>
      <c r="F19" s="59">
        <f ca="1">'HIS PSY'!F19/'HIS PSY'!F$4</f>
        <v>0.33333333333333331</v>
      </c>
      <c r="G19" s="59">
        <f ca="1">'HIS PSY'!G19/'HIS PSY'!G$4</f>
        <v>0</v>
      </c>
      <c r="H19" s="59">
        <f ca="1">'HIS PSY'!H19/'HIS PSY'!H$4</f>
        <v>0.75</v>
      </c>
    </row>
    <row r="20" spans="1:8" ht="15">
      <c r="A20" s="56">
        <v>2193</v>
      </c>
      <c r="B20" s="57" t="s">
        <v>132</v>
      </c>
      <c r="C20" s="59">
        <f ca="1">'HIS PSY'!C20/'HIS PSY'!C$4</f>
        <v>0.42857142857142855</v>
      </c>
      <c r="D20" s="59">
        <f>'HIS PSY'!D20/'HIS PSY'!D$4</f>
        <v>0.14285714285714285</v>
      </c>
      <c r="E20" s="59">
        <f>'HIS PSY'!E20/'HIS PSY'!E$4</f>
        <v>0.2</v>
      </c>
      <c r="F20" s="59">
        <f ca="1">'HIS PSY'!F20/'HIS PSY'!F$4</f>
        <v>0.66666666666666663</v>
      </c>
      <c r="G20" s="59">
        <f ca="1">'HIS PSY'!G20/'HIS PSY'!G$4</f>
        <v>0.5</v>
      </c>
      <c r="H20" s="59">
        <f ca="1">'HIS PSY'!H20/'HIS PSY'!H$4</f>
        <v>0.25</v>
      </c>
    </row>
    <row r="21" spans="1:8" ht="15">
      <c r="A21" s="56">
        <v>2194</v>
      </c>
      <c r="B21" s="57" t="s">
        <v>133</v>
      </c>
      <c r="C21" s="59">
        <f ca="1">'HIS PSY'!C21/'HIS PSY'!C$4</f>
        <v>0.2857142857142857</v>
      </c>
      <c r="D21" s="59">
        <f>'HIS PSY'!D21/'HIS PSY'!D$4</f>
        <v>0.14285714285714285</v>
      </c>
      <c r="E21" s="59">
        <f>'HIS PSY'!E21/'HIS PSY'!E$4</f>
        <v>0.2</v>
      </c>
      <c r="F21" s="59">
        <f ca="1">'HIS PSY'!F21/'HIS PSY'!F$4</f>
        <v>0.33333333333333331</v>
      </c>
      <c r="G21" s="59">
        <f ca="1">'HIS PSY'!G21/'HIS PSY'!G$4</f>
        <v>0.5</v>
      </c>
      <c r="H21" s="59">
        <f ca="1">'HIS PSY'!H21/'HIS PSY'!H$4</f>
        <v>0.75</v>
      </c>
    </row>
    <row r="22" spans="1:8" ht="15">
      <c r="A22" s="56">
        <v>2195</v>
      </c>
      <c r="B22" s="57" t="s">
        <v>134</v>
      </c>
      <c r="C22" s="59">
        <f ca="1">'HIS PSY'!C22/'HIS PSY'!C$4</f>
        <v>0.14285714285714285</v>
      </c>
      <c r="D22" s="59">
        <f>'HIS PSY'!D22/'HIS PSY'!D$4</f>
        <v>0.42857142857142855</v>
      </c>
      <c r="E22" s="59">
        <f>'HIS PSY'!E22/'HIS PSY'!E$4</f>
        <v>0.4</v>
      </c>
      <c r="F22" s="59">
        <f ca="1">'HIS PSY'!F22/'HIS PSY'!F$4</f>
        <v>0.66666666666666663</v>
      </c>
      <c r="G22" s="59">
        <f ca="1">'HIS PSY'!G22/'HIS PSY'!G$4</f>
        <v>0.5</v>
      </c>
      <c r="H22" s="59">
        <f ca="1">'HIS PSY'!H22/'HIS PSY'!H$4</f>
        <v>0.75</v>
      </c>
    </row>
    <row r="23" spans="1:8" ht="15">
      <c r="A23" s="56">
        <v>2196</v>
      </c>
      <c r="B23" s="57" t="s">
        <v>136</v>
      </c>
      <c r="C23" s="59">
        <f ca="1">'HIS PSY'!C23/'HIS PSY'!C$4</f>
        <v>0.2857142857142857</v>
      </c>
      <c r="D23" s="59">
        <f>'HIS PSY'!D23/'HIS PSY'!D$4</f>
        <v>0.2857142857142857</v>
      </c>
      <c r="E23" s="59">
        <f>'HIS PSY'!E23/'HIS PSY'!E$4</f>
        <v>0.4</v>
      </c>
      <c r="F23" s="59">
        <f ca="1">'HIS PSY'!F23/'HIS PSY'!F$4</f>
        <v>0.5</v>
      </c>
      <c r="G23" s="59">
        <f ca="1">'HIS PSY'!G23/'HIS PSY'!G$4</f>
        <v>0.5</v>
      </c>
      <c r="H23" s="59">
        <f ca="1">'HIS PSY'!H23/'HIS PSY'!H$4</f>
        <v>0.75</v>
      </c>
    </row>
    <row r="24" spans="1:8" ht="12.75">
      <c r="A24" s="23"/>
    </row>
    <row r="25" spans="1:8" ht="12.75">
      <c r="A25" s="23"/>
    </row>
    <row r="26" spans="1:8" ht="12.75">
      <c r="A26" s="23"/>
    </row>
    <row r="27" spans="1:8" ht="12.75">
      <c r="A27" s="23"/>
    </row>
    <row r="28" spans="1:8" ht="12.75">
      <c r="A28" s="23"/>
    </row>
    <row r="29" spans="1:8" ht="12.75">
      <c r="A29" s="23"/>
    </row>
    <row r="30" spans="1:8" ht="12.75">
      <c r="A30" s="23"/>
    </row>
    <row r="31" spans="1:8" ht="12.75">
      <c r="A31" s="23"/>
    </row>
    <row r="32" spans="1:8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</sheetData>
  <mergeCells count="2">
    <mergeCell ref="A1:B1"/>
    <mergeCell ref="C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4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0" width="11.5703125" customWidth="1"/>
  </cols>
  <sheetData>
    <row r="1" spans="1:10" ht="15.75" customHeight="1">
      <c r="A1" s="73" t="s">
        <v>202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12</v>
      </c>
      <c r="B2" s="39"/>
      <c r="C2" s="40" t="s">
        <v>28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40" t="s">
        <v>34</v>
      </c>
    </row>
    <row r="3" spans="1:10" ht="15.75" customHeight="1">
      <c r="A3" s="41" t="s">
        <v>11</v>
      </c>
      <c r="B3" s="42"/>
      <c r="C3" s="43" t="s">
        <v>35</v>
      </c>
      <c r="D3" s="43" t="s">
        <v>36</v>
      </c>
      <c r="E3" s="43"/>
      <c r="F3" s="43" t="s">
        <v>37</v>
      </c>
      <c r="G3" s="43" t="s">
        <v>35</v>
      </c>
      <c r="H3" s="43" t="s">
        <v>36</v>
      </c>
      <c r="I3" s="43" t="s">
        <v>35</v>
      </c>
      <c r="J3" s="43" t="s">
        <v>38</v>
      </c>
    </row>
    <row r="4" spans="1:10" ht="15.75" customHeight="1">
      <c r="A4" s="44" t="s">
        <v>17</v>
      </c>
      <c r="B4" s="45"/>
      <c r="C4" s="47" t="str">
        <f ca="1">IFERROR(__xludf.DUMMYFUNCTION("IMPORTRANGE(""1GEga5uX11CxbSHdefeN-6UeZaaKCBtZvf2pgFM6qSCc"",""SEM1!K4"")"),"32")</f>
        <v>32</v>
      </c>
      <c r="D4" s="47" t="str">
        <f ca="1">IFERROR(__xludf.DUMMYFUNCTION("ImportRange(""141av8lTEAjXZkp2glcC8ekZQIbauZnowoBDw9TbB94Y"",""sem1!N4"")"),"24")</f>
        <v>24</v>
      </c>
      <c r="E4" s="47">
        <f t="shared" ref="E4:E5" ca="1" si="0">C4+D4</f>
        <v>56</v>
      </c>
      <c r="F4" s="46" t="str">
        <f ca="1">IFERROR(__xludf.DUMMYFUNCTION("ImportRange(""1MDmCsICNYD1V5mfCJgTPXws2AmZLNy1sh6K9lPCr9FI"",""sem1!Q4"")"),"56")</f>
        <v>56</v>
      </c>
      <c r="G4" s="47" t="str">
        <f ca="1">IFERROR(__xludf.DUMMYFUNCTION("IMPORTRANGE(""1GEga5uX11CxbSHdefeN-6UeZaaKCBtZvf2pgFM6qSCc"",""SEM1!L4"")"),"49")</f>
        <v>49</v>
      </c>
      <c r="H4" s="47" t="str">
        <f ca="1">IFERROR(__xludf.DUMMYFUNCTION("ImportRange(""141av8lTEAjXZkp2glcC8ekZQIbauZnowoBDw9TbB94Y"",""sem1!O4"")"),"45")</f>
        <v>45</v>
      </c>
      <c r="I4" s="47" t="str">
        <f ca="1">IFERROR(__xludf.DUMMYFUNCTION("IMPORTRANGE(""1GEga5uX11CxbSHdefeN-6UeZaaKCBtZvf2pgFM6qSCc"",""SEM1!M4"")"),"60")</f>
        <v>60</v>
      </c>
      <c r="J4" s="47" t="str">
        <f ca="1">IFERROR(__xludf.DUMMYFUNCTION("ImportRange(""1BQW2KEbueW1PoRhTnabF7lO_gs05PAxrPZg0nsHr8lI"",""sem1!b4"")"),"40")</f>
        <v>40</v>
      </c>
    </row>
    <row r="5" spans="1:10" ht="15.75" customHeight="1">
      <c r="A5" s="49" t="s">
        <v>39</v>
      </c>
      <c r="B5" s="50"/>
      <c r="C5" s="52">
        <f t="shared" ref="C5:D5" ca="1" si="1">FLOOR(C4/4,1)</f>
        <v>8</v>
      </c>
      <c r="D5" s="52">
        <f t="shared" ca="1" si="1"/>
        <v>6</v>
      </c>
      <c r="E5" s="52">
        <f t="shared" ca="1" si="0"/>
        <v>14</v>
      </c>
      <c r="F5" s="51">
        <f ca="1">D5+E5</f>
        <v>20</v>
      </c>
      <c r="G5" s="52">
        <f ca="1">FLOOR(G4/4,1)</f>
        <v>12</v>
      </c>
      <c r="H5" s="52"/>
      <c r="I5" s="52">
        <f t="shared" ref="I5:J5" ca="1" si="2">FLOOR(I4/4,1)</f>
        <v>15</v>
      </c>
      <c r="J5" s="52">
        <f t="shared" ca="1" si="2"/>
        <v>10</v>
      </c>
    </row>
    <row r="6" spans="1:10" ht="15.75" customHeight="1">
      <c r="A6" s="53" t="s">
        <v>40</v>
      </c>
      <c r="B6" s="54" t="s">
        <v>41</v>
      </c>
      <c r="C6" s="53" t="s">
        <v>42</v>
      </c>
      <c r="D6" s="53" t="s">
        <v>42</v>
      </c>
      <c r="E6" s="53" t="s">
        <v>42</v>
      </c>
      <c r="F6" s="55" t="s">
        <v>42</v>
      </c>
      <c r="G6" s="53" t="s">
        <v>42</v>
      </c>
      <c r="H6" s="53" t="s">
        <v>42</v>
      </c>
      <c r="I6" s="53" t="s">
        <v>42</v>
      </c>
      <c r="J6" s="53" t="s">
        <v>42</v>
      </c>
    </row>
    <row r="7" spans="1:10" ht="15">
      <c r="A7" s="56">
        <v>2001</v>
      </c>
      <c r="B7" s="57" t="s">
        <v>44</v>
      </c>
      <c r="C7" s="59">
        <f ca="1">ECO!C7/ECO!C$4</f>
        <v>0</v>
      </c>
      <c r="D7" s="59" t="e">
        <f ca="1">ECO!D7/ECO!D$4</f>
        <v>#DIV/0!</v>
      </c>
      <c r="E7" s="59">
        <f ca="1">ECO!E7/ECO!E$4</f>
        <v>0</v>
      </c>
      <c r="F7" s="59" t="e">
        <f ca="1">ECO!F7/ECO!F$4</f>
        <v>#VALUE!</v>
      </c>
      <c r="G7" s="59">
        <f ca="1">ECO!G7/ECO!G$4</f>
        <v>0</v>
      </c>
      <c r="H7" s="59" t="e">
        <f ca="1">ECO!H7/ECO!H$4</f>
        <v>#DIV/0!</v>
      </c>
      <c r="I7" s="59">
        <f ca="1">ECO!I7/ECO!I$4</f>
        <v>0</v>
      </c>
      <c r="J7" s="59">
        <f ca="1">ECO!J7/ECO!J$4</f>
        <v>1</v>
      </c>
    </row>
    <row r="8" spans="1:10" ht="15">
      <c r="A8" s="56">
        <v>2002</v>
      </c>
      <c r="B8" s="57" t="s">
        <v>50</v>
      </c>
      <c r="C8" s="59">
        <f ca="1">ECO!C8/ECO!C$4</f>
        <v>0</v>
      </c>
      <c r="D8" s="59" t="e">
        <f ca="1">ECO!D8/ECO!D$4</f>
        <v>#DIV/0!</v>
      </c>
      <c r="E8" s="59">
        <f ca="1">ECO!E8/ECO!E$4</f>
        <v>0</v>
      </c>
      <c r="F8" s="59" t="e">
        <f ca="1">ECO!F8/ECO!F$4</f>
        <v>#VALUE!</v>
      </c>
      <c r="G8" s="59">
        <f ca="1">ECO!G8/ECO!G$4</f>
        <v>0</v>
      </c>
      <c r="H8" s="59" t="e">
        <f ca="1">ECO!H8/ECO!H$4</f>
        <v>#DIV/0!</v>
      </c>
      <c r="I8" s="59">
        <f ca="1">ECO!I8/ECO!I$4</f>
        <v>0</v>
      </c>
      <c r="J8" s="59">
        <f ca="1">ECO!J8/ECO!J$4</f>
        <v>1</v>
      </c>
    </row>
    <row r="9" spans="1:10" ht="15">
      <c r="A9" s="56">
        <v>2003</v>
      </c>
      <c r="B9" s="57" t="s">
        <v>52</v>
      </c>
      <c r="C9" s="59">
        <f ca="1">ECO!C9/ECO!C$4</f>
        <v>1</v>
      </c>
      <c r="D9" s="59" t="e">
        <f ca="1">ECO!D9/ECO!D$4</f>
        <v>#DIV/0!</v>
      </c>
      <c r="E9" s="59">
        <f ca="1">ECO!E9/ECO!E$4</f>
        <v>1</v>
      </c>
      <c r="F9" s="59">
        <f ca="1">ECO!F9/ECO!F$4</f>
        <v>0.88888888888888884</v>
      </c>
      <c r="G9" s="59">
        <f ca="1">ECO!G9/ECO!G$4</f>
        <v>1</v>
      </c>
      <c r="H9" s="59" t="e">
        <f ca="1">ECO!H9/ECO!H$4</f>
        <v>#DIV/0!</v>
      </c>
      <c r="I9" s="59">
        <f ca="1">ECO!I9/ECO!I$4</f>
        <v>1</v>
      </c>
      <c r="J9" s="59">
        <f ca="1">ECO!J9/ECO!J$4</f>
        <v>1</v>
      </c>
    </row>
    <row r="10" spans="1:10" ht="15">
      <c r="A10" s="56">
        <v>2004</v>
      </c>
      <c r="B10" s="57" t="s">
        <v>56</v>
      </c>
      <c r="C10" s="59">
        <f ca="1">ECO!C10/ECO!C$4</f>
        <v>0</v>
      </c>
      <c r="D10" s="59" t="e">
        <f ca="1">ECO!D10/ECO!D$4</f>
        <v>#DIV/0!</v>
      </c>
      <c r="E10" s="59">
        <f ca="1">ECO!E10/ECO!E$4</f>
        <v>0</v>
      </c>
      <c r="F10" s="59">
        <f ca="1">ECO!F10/ECO!F$4</f>
        <v>0</v>
      </c>
      <c r="G10" s="59">
        <f ca="1">ECO!G10/ECO!G$4</f>
        <v>0</v>
      </c>
      <c r="H10" s="59" t="e">
        <f ca="1">ECO!H10/ECO!H$4</f>
        <v>#DIV/0!</v>
      </c>
      <c r="I10" s="59">
        <f ca="1">ECO!I10/ECO!I$4</f>
        <v>0.83333333333333337</v>
      </c>
      <c r="J10" s="59">
        <f ca="1">ECO!J10/ECO!J$4</f>
        <v>0.6</v>
      </c>
    </row>
    <row r="11" spans="1:10" ht="15">
      <c r="A11" s="56">
        <v>2005</v>
      </c>
      <c r="B11" s="57" t="s">
        <v>60</v>
      </c>
      <c r="C11" s="59">
        <f ca="1">ECO!C11/ECO!C$4</f>
        <v>0</v>
      </c>
      <c r="D11" s="59" t="e">
        <f ca="1">ECO!D11/ECO!D$4</f>
        <v>#DIV/0!</v>
      </c>
      <c r="E11" s="59">
        <f ca="1">ECO!E11/ECO!E$4</f>
        <v>0</v>
      </c>
      <c r="F11" s="59">
        <f ca="1">ECO!F11/ECO!F$4</f>
        <v>0</v>
      </c>
      <c r="G11" s="59">
        <f ca="1">ECO!G11/ECO!G$4</f>
        <v>0</v>
      </c>
      <c r="H11" s="59" t="e">
        <f ca="1">ECO!H11/ECO!H$4</f>
        <v>#DIV/0!</v>
      </c>
      <c r="I11" s="59">
        <f ca="1">ECO!I11/ECO!I$4</f>
        <v>0.16666666666666666</v>
      </c>
      <c r="J11" s="59">
        <f ca="1">ECO!J11/ECO!J$4</f>
        <v>0</v>
      </c>
    </row>
    <row r="12" spans="1:10" ht="15">
      <c r="A12" s="56">
        <v>2006</v>
      </c>
      <c r="B12" s="57" t="s">
        <v>62</v>
      </c>
      <c r="C12" s="59">
        <f ca="1">ECO!C12/ECO!C$4</f>
        <v>1</v>
      </c>
      <c r="D12" s="59" t="e">
        <f ca="1">ECO!D12/ECO!D$4</f>
        <v>#DIV/0!</v>
      </c>
      <c r="E12" s="59">
        <f ca="1">ECO!E12/ECO!E$4</f>
        <v>1</v>
      </c>
      <c r="F12" s="59">
        <f ca="1">ECO!F12/ECO!F$4</f>
        <v>0.44444444444444442</v>
      </c>
      <c r="G12" s="59">
        <f ca="1">ECO!G12/ECO!G$4</f>
        <v>0.2</v>
      </c>
      <c r="H12" s="59" t="e">
        <f ca="1">ECO!H12/ECO!H$4</f>
        <v>#DIV/0!</v>
      </c>
      <c r="I12" s="59">
        <f ca="1">ECO!I12/ECO!I$4</f>
        <v>0.83333333333333337</v>
      </c>
      <c r="J12" s="59">
        <f ca="1">ECO!J12/ECO!J$4</f>
        <v>0.6</v>
      </c>
    </row>
    <row r="13" spans="1:10" ht="15">
      <c r="A13" s="56">
        <v>2007</v>
      </c>
      <c r="B13" s="57" t="s">
        <v>68</v>
      </c>
      <c r="C13" s="59">
        <f ca="1">ECO!C13/ECO!C$4</f>
        <v>0.33333333333333331</v>
      </c>
      <c r="D13" s="59" t="e">
        <f ca="1">ECO!D13/ECO!D$4</f>
        <v>#DIV/0!</v>
      </c>
      <c r="E13" s="59">
        <f ca="1">ECO!E13/ECO!E$4</f>
        <v>0.33333333333333331</v>
      </c>
      <c r="F13" s="59">
        <f ca="1">ECO!F13/ECO!F$4</f>
        <v>0</v>
      </c>
      <c r="G13" s="59">
        <f ca="1">ECO!G13/ECO!G$4</f>
        <v>0</v>
      </c>
      <c r="H13" s="59" t="e">
        <f ca="1">ECO!H13/ECO!H$4</f>
        <v>#DIV/0!</v>
      </c>
      <c r="I13" s="59">
        <f ca="1">ECO!I13/ECO!I$4</f>
        <v>0.33333333333333331</v>
      </c>
      <c r="J13" s="59">
        <f ca="1">ECO!J13/ECO!J$4</f>
        <v>0</v>
      </c>
    </row>
    <row r="14" spans="1:10" ht="15">
      <c r="A14" s="56">
        <v>2008</v>
      </c>
      <c r="B14" s="57" t="s">
        <v>70</v>
      </c>
      <c r="C14" s="59">
        <f ca="1">ECO!C14/ECO!C$4</f>
        <v>0</v>
      </c>
      <c r="D14" s="59" t="e">
        <f ca="1">ECO!D14/ECO!D$4</f>
        <v>#DIV/0!</v>
      </c>
      <c r="E14" s="59">
        <f ca="1">ECO!E14/ECO!E$4</f>
        <v>0</v>
      </c>
      <c r="F14" s="59">
        <f ca="1">ECO!F14/ECO!F$4</f>
        <v>0</v>
      </c>
      <c r="G14" s="59">
        <f ca="1">ECO!G14/ECO!G$4</f>
        <v>0</v>
      </c>
      <c r="H14" s="59" t="e">
        <f ca="1">ECO!H14/ECO!H$4</f>
        <v>#DIV/0!</v>
      </c>
      <c r="I14" s="59">
        <f ca="1">ECO!I14/ECO!I$4</f>
        <v>0</v>
      </c>
      <c r="J14" s="59">
        <f ca="1">ECO!J14/ECO!J$4</f>
        <v>0</v>
      </c>
    </row>
    <row r="15" spans="1:10" ht="15">
      <c r="A15" s="56">
        <v>2009</v>
      </c>
      <c r="B15" s="57" t="s">
        <v>72</v>
      </c>
      <c r="C15" s="59">
        <f ca="1">ECO!C15/ECO!C$4</f>
        <v>0</v>
      </c>
      <c r="D15" s="59" t="e">
        <f ca="1">ECO!D15/ECO!D$4</f>
        <v>#DIV/0!</v>
      </c>
      <c r="E15" s="59">
        <f ca="1">ECO!E15/ECO!E$4</f>
        <v>0</v>
      </c>
      <c r="F15" s="59">
        <f ca="1">ECO!F15/ECO!F$4</f>
        <v>0</v>
      </c>
      <c r="G15" s="59">
        <f ca="1">ECO!G15/ECO!G$4</f>
        <v>0</v>
      </c>
      <c r="H15" s="59" t="e">
        <f ca="1">ECO!H15/ECO!H$4</f>
        <v>#DIV/0!</v>
      </c>
      <c r="I15" s="59">
        <f ca="1">ECO!I15/ECO!I$4</f>
        <v>0</v>
      </c>
      <c r="J15" s="59">
        <f ca="1">ECO!J15/ECO!J$4</f>
        <v>0</v>
      </c>
    </row>
    <row r="16" spans="1:10" ht="15">
      <c r="A16" s="56">
        <v>2010</v>
      </c>
      <c r="B16" s="57" t="s">
        <v>75</v>
      </c>
      <c r="C16" s="59">
        <f ca="1">ECO!C16/ECO!C$4</f>
        <v>0.33333333333333331</v>
      </c>
      <c r="D16" s="59" t="e">
        <f ca="1">ECO!D16/ECO!D$4</f>
        <v>#DIV/0!</v>
      </c>
      <c r="E16" s="59">
        <f ca="1">ECO!E16/ECO!E$4</f>
        <v>0.33333333333333331</v>
      </c>
      <c r="F16" s="59">
        <f ca="1">ECO!F16/ECO!F$4</f>
        <v>0.1111111111111111</v>
      </c>
      <c r="G16" s="59">
        <f ca="1">ECO!G16/ECO!G$4</f>
        <v>0</v>
      </c>
      <c r="H16" s="59" t="e">
        <f ca="1">ECO!H16/ECO!H$4</f>
        <v>#DIV/0!</v>
      </c>
      <c r="I16" s="59">
        <f ca="1">ECO!I16/ECO!I$4</f>
        <v>0.33333333333333331</v>
      </c>
      <c r="J16" s="59">
        <f ca="1">ECO!J16/ECO!J$4</f>
        <v>0.4</v>
      </c>
    </row>
    <row r="17" spans="1:10" ht="15">
      <c r="A17" s="56">
        <v>2011</v>
      </c>
      <c r="B17" s="57" t="s">
        <v>77</v>
      </c>
      <c r="C17" s="59">
        <f ca="1">ECO!C17/ECO!C$4</f>
        <v>0.16666666666666666</v>
      </c>
      <c r="D17" s="59" t="e">
        <f ca="1">ECO!D17/ECO!D$4</f>
        <v>#DIV/0!</v>
      </c>
      <c r="E17" s="59">
        <f ca="1">ECO!E17/ECO!E$4</f>
        <v>0.16666666666666666</v>
      </c>
      <c r="F17" s="59">
        <f ca="1">ECO!F17/ECO!F$4</f>
        <v>0.1111111111111111</v>
      </c>
      <c r="G17" s="59">
        <f ca="1">ECO!G17/ECO!G$4</f>
        <v>0</v>
      </c>
      <c r="H17" s="59" t="e">
        <f ca="1">ECO!H17/ECO!H$4</f>
        <v>#DIV/0!</v>
      </c>
      <c r="I17" s="59">
        <f ca="1">ECO!I17/ECO!I$4</f>
        <v>0.5</v>
      </c>
      <c r="J17" s="59">
        <f ca="1">ECO!J17/ECO!J$4</f>
        <v>0.4</v>
      </c>
    </row>
    <row r="18" spans="1:10" ht="15">
      <c r="A18" s="56">
        <v>2012</v>
      </c>
      <c r="B18" s="57" t="s">
        <v>81</v>
      </c>
      <c r="C18" s="59">
        <f ca="1">ECO!C18/ECO!C$4</f>
        <v>0</v>
      </c>
      <c r="D18" s="59" t="e">
        <f ca="1">ECO!D18/ECO!D$4</f>
        <v>#DIV/0!</v>
      </c>
      <c r="E18" s="59">
        <f ca="1">ECO!E18/ECO!E$4</f>
        <v>0</v>
      </c>
      <c r="F18" s="59">
        <f ca="1">ECO!F18/ECO!F$4</f>
        <v>0</v>
      </c>
      <c r="G18" s="59">
        <f ca="1">ECO!G18/ECO!G$4</f>
        <v>0.4</v>
      </c>
      <c r="H18" s="59" t="e">
        <f ca="1">ECO!H18/ECO!H$4</f>
        <v>#DIV/0!</v>
      </c>
      <c r="I18" s="59">
        <f ca="1">ECO!I18/ECO!I$4</f>
        <v>0</v>
      </c>
      <c r="J18" s="59">
        <f ca="1">ECO!J18/ECO!J$4</f>
        <v>0.4</v>
      </c>
    </row>
    <row r="19" spans="1:10" ht="15.75" customHeight="1">
      <c r="A19" s="23"/>
    </row>
    <row r="20" spans="1:10" ht="15.75" customHeight="1">
      <c r="A20" s="23"/>
    </row>
    <row r="21" spans="1:10" ht="15.75" customHeight="1">
      <c r="A21" s="23"/>
    </row>
    <row r="22" spans="1:10" ht="12.75">
      <c r="A22" s="23"/>
    </row>
    <row r="23" spans="1:10" ht="12.75">
      <c r="A23" s="23"/>
    </row>
    <row r="24" spans="1:10" ht="12.75">
      <c r="A24" s="23"/>
    </row>
    <row r="25" spans="1:10" ht="12.75">
      <c r="A25" s="23"/>
    </row>
    <row r="26" spans="1:10" ht="12.75">
      <c r="A26" s="23"/>
    </row>
    <row r="27" spans="1:10" ht="12.75">
      <c r="A27" s="23"/>
    </row>
    <row r="28" spans="1:10" ht="12.75">
      <c r="A28" s="23"/>
    </row>
    <row r="29" spans="1:10" ht="12.75">
      <c r="A29" s="23"/>
    </row>
    <row r="30" spans="1:10" ht="12.75">
      <c r="A30" s="23"/>
    </row>
    <row r="31" spans="1:10" ht="12.75">
      <c r="A31" s="23"/>
    </row>
    <row r="32" spans="1:10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3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10" width="11.5703125" customWidth="1"/>
  </cols>
  <sheetData>
    <row r="1" spans="1:10" ht="15.75" customHeight="1">
      <c r="A1" s="73" t="s">
        <v>18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12</v>
      </c>
      <c r="B2" s="39"/>
      <c r="C2" s="40" t="s">
        <v>19</v>
      </c>
      <c r="D2" s="40" t="s">
        <v>20</v>
      </c>
      <c r="E2" s="40" t="s">
        <v>21</v>
      </c>
      <c r="F2" s="40" t="s">
        <v>21</v>
      </c>
      <c r="G2" s="40" t="s">
        <v>22</v>
      </c>
      <c r="H2" s="40" t="s">
        <v>23</v>
      </c>
      <c r="I2" s="40" t="s">
        <v>24</v>
      </c>
      <c r="J2" s="40" t="s">
        <v>25</v>
      </c>
    </row>
    <row r="3" spans="1:10" ht="15.75" customHeight="1">
      <c r="A3" s="41" t="s">
        <v>11</v>
      </c>
      <c r="B3" s="42"/>
      <c r="C3" s="43" t="s">
        <v>26</v>
      </c>
      <c r="D3" s="43" t="s">
        <v>27</v>
      </c>
      <c r="E3" s="43" t="s">
        <v>26</v>
      </c>
      <c r="F3" s="43" t="s">
        <v>27</v>
      </c>
      <c r="G3" s="43"/>
      <c r="H3" s="43" t="s">
        <v>27</v>
      </c>
      <c r="I3" s="43" t="s">
        <v>26</v>
      </c>
      <c r="J3" s="43" t="s">
        <v>26</v>
      </c>
    </row>
    <row r="4" spans="1:10" ht="15.75" customHeight="1">
      <c r="A4" s="44" t="s">
        <v>17</v>
      </c>
      <c r="B4" s="45"/>
      <c r="C4" s="47" t="str">
        <f ca="1">IFERROR(__xludf.DUMMYFUNCTION("ImportRange(""1-KQbOq_OF8Zvv9s2IwqWuiu36wvu1yoGRpMtGz0uFzc"",""SEM1!H4"")"),"43")</f>
        <v>43</v>
      </c>
      <c r="D4" s="47" t="str">
        <f ca="1">IFERROR(__xludf.DUMMYFUNCTION("ImportRange(""1vFV8Qd6n0MrPHYBeVp1Y_eB_kbiC7J9TT1whrvu4Vkc"",""sem1!N4"")"),"45")</f>
        <v>45</v>
      </c>
      <c r="E4" s="47" t="str">
        <f ca="1">IFERROR(__xludf.DUMMYFUNCTION("ImportRange(""1-KQbOq_OF8Zvv9s2IwqWuiu36wvu1yoGRpMtGz0uFzc"",""SEM1!I4"")"),"11")</f>
        <v>11</v>
      </c>
      <c r="F4" s="47" t="str">
        <f ca="1">IFERROR(__xludf.DUMMYFUNCTION("ImportRange(""1vFV8Qd6n0MrPHYBeVp1Y_eB_kbiC7J9TT1whrvu4Vkc"",""sem1!O4"")"),"31")</f>
        <v>31</v>
      </c>
      <c r="G4" s="47">
        <f t="shared" ref="G4:G5" ca="1" si="0">E4+F4</f>
        <v>42</v>
      </c>
      <c r="H4" s="47" t="str">
        <f ca="1">IFERROR(__xludf.DUMMYFUNCTION("ImportRange(""1vFV8Qd6n0MrPHYBeVp1Y_eB_kbiC7J9TT1whrvu4Vkc"",""sem1!P4"")"),"43")</f>
        <v>43</v>
      </c>
      <c r="I4" s="47" t="str">
        <f ca="1">IFERROR(__xludf.DUMMYFUNCTION("ImportRange(""1-KQbOq_OF8Zvv9s2IwqWuiu36wvu1yoGRpMtGz0uFzc"",""SEM1!J4:K4"")"),"51")</f>
        <v>51</v>
      </c>
      <c r="J4" s="47">
        <v>42</v>
      </c>
    </row>
    <row r="5" spans="1:10" ht="15.75" customHeight="1">
      <c r="A5" s="49" t="s">
        <v>39</v>
      </c>
      <c r="B5" s="50"/>
      <c r="C5" s="52">
        <f t="shared" ref="C5:F5" ca="1" si="1">FLOOR(C4/4,1)</f>
        <v>10</v>
      </c>
      <c r="D5" s="52">
        <f t="shared" ca="1" si="1"/>
        <v>11</v>
      </c>
      <c r="E5" s="52">
        <f t="shared" ca="1" si="1"/>
        <v>2</v>
      </c>
      <c r="F5" s="52">
        <f t="shared" ca="1" si="1"/>
        <v>7</v>
      </c>
      <c r="G5" s="52">
        <f t="shared" ca="1" si="0"/>
        <v>9</v>
      </c>
      <c r="H5" s="52">
        <f t="shared" ref="H5:J5" ca="1" si="2">FLOOR(H4/4,1)</f>
        <v>10</v>
      </c>
      <c r="I5" s="52">
        <f t="shared" ca="1" si="2"/>
        <v>12</v>
      </c>
      <c r="J5" s="52">
        <f t="shared" si="2"/>
        <v>10</v>
      </c>
    </row>
    <row r="6" spans="1:10" ht="15.75" customHeight="1">
      <c r="A6" s="53" t="s">
        <v>40</v>
      </c>
      <c r="B6" s="54" t="s">
        <v>41</v>
      </c>
      <c r="C6" s="53" t="s">
        <v>42</v>
      </c>
      <c r="D6" s="53" t="s">
        <v>42</v>
      </c>
      <c r="E6" s="53" t="s">
        <v>42</v>
      </c>
      <c r="F6" s="53" t="s">
        <v>42</v>
      </c>
      <c r="G6" s="53" t="s">
        <v>42</v>
      </c>
      <c r="H6" s="53" t="s">
        <v>42</v>
      </c>
      <c r="I6" s="53" t="s">
        <v>42</v>
      </c>
      <c r="J6" s="53" t="s">
        <v>42</v>
      </c>
    </row>
    <row r="7" spans="1:10" ht="15">
      <c r="A7" s="56">
        <v>2020</v>
      </c>
      <c r="B7" s="57" t="s">
        <v>45</v>
      </c>
      <c r="C7" s="59" t="e">
        <f ca="1">SOC!C7/SOC!C$4</f>
        <v>#VALUE!</v>
      </c>
      <c r="D7" s="59">
        <f ca="1">SOC!D7/SOC!D$4</f>
        <v>0.66666666666666663</v>
      </c>
      <c r="E7" s="59" t="e">
        <f ca="1">SOC!E7/SOC!E$4</f>
        <v>#VALUE!</v>
      </c>
      <c r="F7" s="59">
        <f ca="1">SOC!F7/SOC!F$4</f>
        <v>0.25</v>
      </c>
      <c r="G7" s="59" t="e">
        <f ca="1">SOC!G9/SOC!G$4</f>
        <v>#VALUE!</v>
      </c>
      <c r="H7" s="59">
        <f ca="1">SOC!H7/SOC!H$4</f>
        <v>0.625</v>
      </c>
      <c r="I7" s="59" t="e">
        <f ca="1">SOC!I7/SOC!I$4</f>
        <v>#VALUE!</v>
      </c>
      <c r="J7" s="59" t="e">
        <f>SOC!J9/SOC!J$4</f>
        <v>#DIV/0!</v>
      </c>
    </row>
    <row r="8" spans="1:10" ht="15">
      <c r="A8" s="56">
        <v>2021</v>
      </c>
      <c r="B8" s="57" t="s">
        <v>46</v>
      </c>
      <c r="C8" s="59" t="e">
        <f ca="1">SOC!C10/SOC!C$4</f>
        <v>#VALUE!</v>
      </c>
      <c r="D8" s="59">
        <f ca="1">SOC!D10/SOC!D$4</f>
        <v>0.5</v>
      </c>
      <c r="E8" s="59" t="e">
        <f ca="1">SOC!E10/SOC!E$4</f>
        <v>#VALUE!</v>
      </c>
      <c r="F8" s="59">
        <f ca="1">SOC!F10/SOC!F$4</f>
        <v>1</v>
      </c>
      <c r="G8" s="59" t="e">
        <f ca="1">SOC!G10/SOC!G$4</f>
        <v>#VALUE!</v>
      </c>
      <c r="H8" s="59">
        <f ca="1">SOC!H10/SOC!H$4</f>
        <v>0.75</v>
      </c>
      <c r="I8" s="59" t="e">
        <f ca="1">SOC!I10/SOC!I$4</f>
        <v>#VALUE!</v>
      </c>
      <c r="J8" s="59" t="e">
        <f>SOC!J10/SOC!J$4</f>
        <v>#DIV/0!</v>
      </c>
    </row>
    <row r="9" spans="1:10" ht="15">
      <c r="A9" s="56">
        <v>2022</v>
      </c>
      <c r="B9" s="57" t="s">
        <v>47</v>
      </c>
      <c r="C9" s="59" t="e">
        <f ca="1">SOC!C11/SOC!C$4</f>
        <v>#VALUE!</v>
      </c>
      <c r="D9" s="59">
        <f ca="1">SOC!D11/SOC!D$4</f>
        <v>0.33333333333333331</v>
      </c>
      <c r="E9" s="59" t="e">
        <f ca="1">SOC!E11/SOC!E$4</f>
        <v>#VALUE!</v>
      </c>
      <c r="F9" s="59">
        <f ca="1">SOC!F11/SOC!F$4</f>
        <v>0</v>
      </c>
      <c r="G9" s="59" t="e">
        <f ca="1">SOC!G11/SOC!G$4</f>
        <v>#VALUE!</v>
      </c>
      <c r="H9" s="59">
        <f ca="1">SOC!H11/SOC!H$4</f>
        <v>0.375</v>
      </c>
      <c r="I9" s="59" t="e">
        <f ca="1">SOC!I11/SOC!I$4</f>
        <v>#VALUE!</v>
      </c>
      <c r="J9" s="59" t="e">
        <f>SOC!J11/SOC!J$4</f>
        <v>#DIV/0!</v>
      </c>
    </row>
    <row r="10" spans="1:10" ht="15">
      <c r="A10" s="56">
        <v>2023</v>
      </c>
      <c r="B10" s="57" t="s">
        <v>48</v>
      </c>
      <c r="C10" s="59" t="e">
        <f ca="1">SOC!C12/SOC!C$4</f>
        <v>#VALUE!</v>
      </c>
      <c r="D10" s="59">
        <f ca="1">SOC!D12/SOC!D$4</f>
        <v>0.66666666666666663</v>
      </c>
      <c r="E10" s="59" t="e">
        <f ca="1">SOC!E12/SOC!E$4</f>
        <v>#VALUE!</v>
      </c>
      <c r="F10" s="59">
        <f ca="1">SOC!F12/SOC!F$4</f>
        <v>0.5</v>
      </c>
      <c r="G10" s="59" t="e">
        <f ca="1">SOC!G12/SOC!G$4</f>
        <v>#VALUE!</v>
      </c>
      <c r="H10" s="59">
        <f ca="1">SOC!H12/SOC!H$4</f>
        <v>0.625</v>
      </c>
      <c r="I10" s="59" t="e">
        <f ca="1">SOC!I12/SOC!I$4</f>
        <v>#VALUE!</v>
      </c>
      <c r="J10" s="59" t="e">
        <f>SOC!J12/SOC!J$4</f>
        <v>#DIV/0!</v>
      </c>
    </row>
    <row r="11" spans="1:10" ht="15">
      <c r="A11" s="56">
        <v>2024</v>
      </c>
      <c r="B11" s="57" t="s">
        <v>49</v>
      </c>
      <c r="C11" s="59" t="e">
        <f ca="1">SOC!C13/SOC!C$4</f>
        <v>#VALUE!</v>
      </c>
      <c r="D11" s="59">
        <f ca="1">SOC!D13/SOC!D$4</f>
        <v>0.33333333333333331</v>
      </c>
      <c r="E11" s="59" t="e">
        <f ca="1">SOC!E13/SOC!E$4</f>
        <v>#VALUE!</v>
      </c>
      <c r="F11" s="59">
        <f ca="1">SOC!F13/SOC!F$4</f>
        <v>0.25</v>
      </c>
      <c r="G11" s="59" t="e">
        <f ca="1">SOC!G13/SOC!G$4</f>
        <v>#VALUE!</v>
      </c>
      <c r="H11" s="59">
        <f ca="1">SOC!H13/SOC!H$4</f>
        <v>0.875</v>
      </c>
      <c r="I11" s="59" t="e">
        <f ca="1">SOC!I13/SOC!I$4</f>
        <v>#VALUE!</v>
      </c>
      <c r="J11" s="59" t="e">
        <f>SOC!J13/SOC!J$4</f>
        <v>#DIV/0!</v>
      </c>
    </row>
    <row r="12" spans="1:10" ht="15">
      <c r="A12" s="56">
        <v>2025</v>
      </c>
      <c r="B12" s="57" t="s">
        <v>51</v>
      </c>
      <c r="C12" s="59" t="e">
        <f ca="1">SOC!C14/SOC!C$4</f>
        <v>#VALUE!</v>
      </c>
      <c r="D12" s="59">
        <f ca="1">SOC!D14/SOC!D$4</f>
        <v>0.66666666666666663</v>
      </c>
      <c r="E12" s="59" t="e">
        <f ca="1">SOC!E14/SOC!E$4</f>
        <v>#VALUE!</v>
      </c>
      <c r="F12" s="59">
        <f ca="1">SOC!F14/SOC!F$4</f>
        <v>0.75</v>
      </c>
      <c r="G12" s="59" t="e">
        <f ca="1">SOC!G14/SOC!G$4</f>
        <v>#VALUE!</v>
      </c>
      <c r="H12" s="59">
        <f ca="1">SOC!H14/SOC!H$4</f>
        <v>0.875</v>
      </c>
      <c r="I12" s="59" t="e">
        <f ca="1">SOC!I14/SOC!I$4</f>
        <v>#VALUE!</v>
      </c>
      <c r="J12" s="59" t="e">
        <f>SOC!J14/SOC!J$4</f>
        <v>#DIV/0!</v>
      </c>
    </row>
    <row r="13" spans="1:10" ht="15">
      <c r="A13" s="56">
        <v>2026</v>
      </c>
      <c r="B13" s="57" t="s">
        <v>53</v>
      </c>
      <c r="C13" s="59" t="e">
        <f ca="1">SOC!C15/SOC!C$4</f>
        <v>#VALUE!</v>
      </c>
      <c r="D13" s="59">
        <f ca="1">SOC!D15/SOC!D$4</f>
        <v>0.16666666666666666</v>
      </c>
      <c r="E13" s="59" t="e">
        <f ca="1">SOC!E15/SOC!E$4</f>
        <v>#VALUE!</v>
      </c>
      <c r="F13" s="59">
        <f ca="1">SOC!F15/SOC!F$4</f>
        <v>0</v>
      </c>
      <c r="G13" s="59" t="e">
        <f ca="1">SOC!G15/SOC!G$4</f>
        <v>#VALUE!</v>
      </c>
      <c r="H13" s="59">
        <f ca="1">SOC!H15/SOC!H$4</f>
        <v>0.375</v>
      </c>
      <c r="I13" s="59" t="e">
        <f ca="1">SOC!I15/SOC!I$4</f>
        <v>#VALUE!</v>
      </c>
      <c r="J13" s="59" t="e">
        <f>SOC!J15/SOC!J$4</f>
        <v>#DIV/0!</v>
      </c>
    </row>
    <row r="14" spans="1:10" ht="15">
      <c r="A14" s="56">
        <v>2027</v>
      </c>
      <c r="B14" s="57" t="s">
        <v>55</v>
      </c>
      <c r="C14" s="59" t="e">
        <f ca="1">SOC!C16/SOC!C$4</f>
        <v>#VALUE!</v>
      </c>
      <c r="D14" s="59">
        <f ca="1">SOC!D16/SOC!D$4</f>
        <v>0.66666666666666663</v>
      </c>
      <c r="E14" s="59" t="e">
        <f ca="1">SOC!E16/SOC!E$4</f>
        <v>#VALUE!</v>
      </c>
      <c r="F14" s="59">
        <f ca="1">SOC!F16/SOC!F$4</f>
        <v>0.5</v>
      </c>
      <c r="G14" s="59" t="e">
        <f ca="1">SOC!G16/SOC!G$4</f>
        <v>#VALUE!</v>
      </c>
      <c r="H14" s="59">
        <f ca="1">SOC!H16/SOC!H$4</f>
        <v>1</v>
      </c>
      <c r="I14" s="59" t="e">
        <f ca="1">SOC!I16/SOC!I$4</f>
        <v>#VALUE!</v>
      </c>
      <c r="J14" s="59" t="e">
        <f>SOC!J16/SOC!J$4</f>
        <v>#DIV/0!</v>
      </c>
    </row>
    <row r="15" spans="1:10" ht="15">
      <c r="A15" s="56">
        <v>2028</v>
      </c>
      <c r="B15" s="57" t="s">
        <v>57</v>
      </c>
      <c r="C15" s="59" t="e">
        <f ca="1">SOC!C17/SOC!C$4</f>
        <v>#VALUE!</v>
      </c>
      <c r="D15" s="59">
        <f ca="1">SOC!D17/SOC!D$4</f>
        <v>0.83333333333333337</v>
      </c>
      <c r="E15" s="59" t="e">
        <f ca="1">SOC!E17/SOC!E$4</f>
        <v>#VALUE!</v>
      </c>
      <c r="F15" s="59">
        <f ca="1">SOC!F17/SOC!F$4</f>
        <v>0.75</v>
      </c>
      <c r="G15" s="59" t="e">
        <f ca="1">SOC!G17/SOC!G$4</f>
        <v>#VALUE!</v>
      </c>
      <c r="H15" s="59">
        <f ca="1">SOC!H17/SOC!H$4</f>
        <v>0.75</v>
      </c>
      <c r="I15" s="59" t="e">
        <f ca="1">SOC!I17/SOC!I$4</f>
        <v>#VALUE!</v>
      </c>
      <c r="J15" s="59" t="e">
        <f>SOC!J17/SOC!J$4</f>
        <v>#DIV/0!</v>
      </c>
    </row>
    <row r="16" spans="1:10" ht="15">
      <c r="A16" s="56">
        <v>2029</v>
      </c>
      <c r="B16" s="57" t="s">
        <v>58</v>
      </c>
      <c r="C16" s="59" t="e">
        <f ca="1">SOC!C18/SOC!C$4</f>
        <v>#VALUE!</v>
      </c>
      <c r="D16" s="59">
        <f ca="1">SOC!D18/SOC!D$4</f>
        <v>0.16666666666666666</v>
      </c>
      <c r="E16" s="59" t="e">
        <f ca="1">SOC!E18/SOC!E$4</f>
        <v>#VALUE!</v>
      </c>
      <c r="F16" s="59">
        <f ca="1">SOC!F18/SOC!F$4</f>
        <v>0.25</v>
      </c>
      <c r="G16" s="59" t="e">
        <f ca="1">SOC!G18/SOC!G$4</f>
        <v>#VALUE!</v>
      </c>
      <c r="H16" s="59">
        <f ca="1">SOC!H18/SOC!H$4</f>
        <v>0.375</v>
      </c>
      <c r="I16" s="59" t="e">
        <f ca="1">SOC!I18/SOC!I$4</f>
        <v>#VALUE!</v>
      </c>
      <c r="J16" s="59" t="e">
        <f>SOC!J18/SOC!J$4</f>
        <v>#DIV/0!</v>
      </c>
    </row>
    <row r="17" spans="1:10" ht="15">
      <c r="A17" s="56">
        <v>2030</v>
      </c>
      <c r="B17" s="57" t="s">
        <v>59</v>
      </c>
      <c r="C17" s="59" t="e">
        <f ca="1">SOC!C19/SOC!C$4</f>
        <v>#VALUE!</v>
      </c>
      <c r="D17" s="59">
        <f ca="1">SOC!D19/SOC!D$4</f>
        <v>0.16666666666666666</v>
      </c>
      <c r="E17" s="59" t="e">
        <f ca="1">SOC!E19/SOC!E$4</f>
        <v>#VALUE!</v>
      </c>
      <c r="F17" s="59">
        <f ca="1">SOC!F19/SOC!F$4</f>
        <v>0.5</v>
      </c>
      <c r="G17" s="59" t="e">
        <f ca="1">SOC!G19/SOC!G$4</f>
        <v>#VALUE!</v>
      </c>
      <c r="H17" s="59">
        <f ca="1">SOC!H19/SOC!H$4</f>
        <v>0.25</v>
      </c>
      <c r="I17" s="59" t="e">
        <f ca="1">SOC!I19/SOC!I$4</f>
        <v>#VALUE!</v>
      </c>
      <c r="J17" s="59" t="e">
        <f>SOC!J19/SOC!J$4</f>
        <v>#DIV/0!</v>
      </c>
    </row>
    <row r="18" spans="1:10" ht="15">
      <c r="A18" s="56">
        <v>2031</v>
      </c>
      <c r="B18" s="57" t="s">
        <v>61</v>
      </c>
      <c r="C18" s="59" t="e">
        <f ca="1">SOC!C20/SOC!C$4</f>
        <v>#VALUE!</v>
      </c>
      <c r="D18" s="59">
        <f ca="1">SOC!D20/SOC!D$4</f>
        <v>0.83333333333333337</v>
      </c>
      <c r="E18" s="59" t="e">
        <f ca="1">SOC!E20/SOC!E$4</f>
        <v>#VALUE!</v>
      </c>
      <c r="F18" s="59">
        <f ca="1">SOC!F20/SOC!F$4</f>
        <v>0.25</v>
      </c>
      <c r="G18" s="59" t="e">
        <f ca="1">SOC!G20/SOC!G$4</f>
        <v>#VALUE!</v>
      </c>
      <c r="H18" s="59">
        <f ca="1">SOC!H20/SOC!H$4</f>
        <v>0.75</v>
      </c>
      <c r="I18" s="59" t="e">
        <f ca="1">SOC!I20/SOC!I$4</f>
        <v>#VALUE!</v>
      </c>
      <c r="J18" s="59" t="e">
        <f>SOC!J20/SOC!J$4</f>
        <v>#DIV/0!</v>
      </c>
    </row>
    <row r="19" spans="1:10" ht="15">
      <c r="A19" s="56">
        <v>2032</v>
      </c>
      <c r="B19" s="57" t="s">
        <v>63</v>
      </c>
      <c r="C19" s="59" t="e">
        <f ca="1">SOC!C21/SOC!C$4</f>
        <v>#VALUE!</v>
      </c>
      <c r="D19" s="59">
        <f ca="1">SOC!D21/SOC!D$4</f>
        <v>0.33333333333333331</v>
      </c>
      <c r="E19" s="59" t="e">
        <f ca="1">SOC!E21/SOC!E$4</f>
        <v>#VALUE!</v>
      </c>
      <c r="F19" s="59">
        <f ca="1">SOC!F21/SOC!F$4</f>
        <v>0.25</v>
      </c>
      <c r="G19" s="59" t="e">
        <f ca="1">SOC!G21/SOC!G$4</f>
        <v>#VALUE!</v>
      </c>
      <c r="H19" s="59">
        <f ca="1">SOC!H21/SOC!H$4</f>
        <v>0.375</v>
      </c>
      <c r="I19" s="59" t="e">
        <f ca="1">SOC!I21/SOC!I$4</f>
        <v>#VALUE!</v>
      </c>
      <c r="J19" s="59" t="e">
        <f>SOC!J21/SOC!J$4</f>
        <v>#DIV/0!</v>
      </c>
    </row>
    <row r="20" spans="1:10" ht="15">
      <c r="A20" s="56">
        <v>2033</v>
      </c>
      <c r="B20" s="57" t="s">
        <v>65</v>
      </c>
      <c r="C20" s="59" t="e">
        <f ca="1">SOC!C22/SOC!C$4</f>
        <v>#VALUE!</v>
      </c>
      <c r="D20" s="59">
        <f ca="1">SOC!D22/SOC!D$4</f>
        <v>0.5</v>
      </c>
      <c r="E20" s="59" t="e">
        <f ca="1">SOC!E22/SOC!E$4</f>
        <v>#VALUE!</v>
      </c>
      <c r="F20" s="59">
        <f ca="1">SOC!F22/SOC!F$4</f>
        <v>1</v>
      </c>
      <c r="G20" s="59" t="e">
        <f ca="1">SOC!G22/SOC!G$4</f>
        <v>#VALUE!</v>
      </c>
      <c r="H20" s="59">
        <f ca="1">SOC!H22/SOC!H$4</f>
        <v>0.75</v>
      </c>
      <c r="I20" s="59" t="e">
        <f ca="1">SOC!I22/SOC!I$4</f>
        <v>#VALUE!</v>
      </c>
      <c r="J20" s="59" t="e">
        <f>SOC!J22/SOC!J$4</f>
        <v>#DIV/0!</v>
      </c>
    </row>
    <row r="21" spans="1:10" ht="15">
      <c r="A21" s="56">
        <v>2034</v>
      </c>
      <c r="B21" s="57" t="s">
        <v>66</v>
      </c>
      <c r="C21" s="59" t="e">
        <f ca="1">SOC!C23/SOC!C$4</f>
        <v>#VALUE!</v>
      </c>
      <c r="D21" s="59">
        <f ca="1">SOC!D23/SOC!D$4</f>
        <v>0.83333333333333337</v>
      </c>
      <c r="E21" s="59" t="e">
        <f ca="1">SOC!E23/SOC!E$4</f>
        <v>#VALUE!</v>
      </c>
      <c r="F21" s="59">
        <f ca="1">SOC!F23/SOC!F$4</f>
        <v>1</v>
      </c>
      <c r="G21" s="59" t="e">
        <f ca="1">SOC!G23/SOC!G$4</f>
        <v>#VALUE!</v>
      </c>
      <c r="H21" s="59">
        <f ca="1">SOC!H23/SOC!H$4</f>
        <v>1</v>
      </c>
      <c r="I21" s="59" t="e">
        <f ca="1">SOC!I23/SOC!I$4</f>
        <v>#VALUE!</v>
      </c>
      <c r="J21" s="59" t="e">
        <f>SOC!J23/SOC!J$4</f>
        <v>#DIV/0!</v>
      </c>
    </row>
    <row r="22" spans="1:10" ht="15">
      <c r="A22" s="56">
        <v>2035</v>
      </c>
      <c r="B22" s="57" t="s">
        <v>69</v>
      </c>
      <c r="C22" s="59" t="e">
        <f ca="1">SOC!C24/SOC!C$4</f>
        <v>#VALUE!</v>
      </c>
      <c r="D22" s="59">
        <f ca="1">SOC!D24/SOC!D$4</f>
        <v>0.33333333333333331</v>
      </c>
      <c r="E22" s="59" t="e">
        <f ca="1">SOC!E24/SOC!E$4</f>
        <v>#VALUE!</v>
      </c>
      <c r="F22" s="59">
        <f ca="1">SOC!F24/SOC!F$4</f>
        <v>1</v>
      </c>
      <c r="G22" s="59" t="e">
        <f ca="1">SOC!G24/SOC!G$4</f>
        <v>#VALUE!</v>
      </c>
      <c r="H22" s="59">
        <f ca="1">SOC!H24/SOC!H$4</f>
        <v>0.625</v>
      </c>
      <c r="I22" s="59" t="e">
        <f ca="1">SOC!I24/SOC!I$4</f>
        <v>#VALUE!</v>
      </c>
      <c r="J22" s="59" t="e">
        <f>SOC!J24/SOC!J$4</f>
        <v>#DIV/0!</v>
      </c>
    </row>
    <row r="23" spans="1:10" ht="15">
      <c r="A23" s="56">
        <v>2036</v>
      </c>
      <c r="B23" s="57" t="s">
        <v>71</v>
      </c>
      <c r="C23" s="59" t="e">
        <f ca="1">SOC!C25/SOC!C$4</f>
        <v>#VALUE!</v>
      </c>
      <c r="D23" s="59">
        <f ca="1">SOC!D25/SOC!D$4</f>
        <v>1</v>
      </c>
      <c r="E23" s="59" t="e">
        <f ca="1">SOC!E25/SOC!E$4</f>
        <v>#VALUE!</v>
      </c>
      <c r="F23" s="59">
        <f ca="1">SOC!F25/SOC!F$4</f>
        <v>1</v>
      </c>
      <c r="G23" s="59" t="e">
        <f ca="1">SOC!G25/SOC!G$4</f>
        <v>#VALUE!</v>
      </c>
      <c r="H23" s="59">
        <f ca="1">SOC!H25/SOC!H$4</f>
        <v>0.75</v>
      </c>
      <c r="I23" s="59" t="e">
        <f ca="1">SOC!I25/SOC!I$4</f>
        <v>#VALUE!</v>
      </c>
      <c r="J23" s="59" t="e">
        <f>SOC!J25/SOC!J$4</f>
        <v>#DIV/0!</v>
      </c>
    </row>
    <row r="24" spans="1:10" ht="15">
      <c r="A24" s="56">
        <v>2037</v>
      </c>
      <c r="B24" s="57" t="s">
        <v>73</v>
      </c>
      <c r="C24" s="59" t="e">
        <f ca="1">SOC!C26/SOC!C$4</f>
        <v>#VALUE!</v>
      </c>
      <c r="D24" s="59">
        <f ca="1">SOC!D26/SOC!D$4</f>
        <v>1</v>
      </c>
      <c r="E24" s="59" t="e">
        <f ca="1">SOC!E26/SOC!E$4</f>
        <v>#VALUE!</v>
      </c>
      <c r="F24" s="59">
        <f ca="1">SOC!F26/SOC!F$4</f>
        <v>0.75</v>
      </c>
      <c r="G24" s="59" t="e">
        <f ca="1">SOC!G26/SOC!G$4</f>
        <v>#VALUE!</v>
      </c>
      <c r="H24" s="59">
        <f ca="1">SOC!H26/SOC!H$4</f>
        <v>1</v>
      </c>
      <c r="I24" s="59" t="e">
        <f ca="1">SOC!I26/SOC!I$4</f>
        <v>#VALUE!</v>
      </c>
      <c r="J24" s="59" t="e">
        <f>SOC!J26/SOC!J$4</f>
        <v>#DIV/0!</v>
      </c>
    </row>
    <row r="25" spans="1:10" ht="15">
      <c r="A25" s="56">
        <v>2038</v>
      </c>
      <c r="B25" s="57" t="s">
        <v>76</v>
      </c>
      <c r="C25" s="59" t="e">
        <f ca="1">SOC!C27/SOC!C$4</f>
        <v>#VALUE!</v>
      </c>
      <c r="D25" s="59">
        <f ca="1">SOC!D27/SOC!D$4</f>
        <v>0.5</v>
      </c>
      <c r="E25" s="59" t="e">
        <f ca="1">SOC!E27/SOC!E$4</f>
        <v>#VALUE!</v>
      </c>
      <c r="F25" s="59">
        <f ca="1">SOC!F27/SOC!F$4</f>
        <v>0.75</v>
      </c>
      <c r="G25" s="59" t="e">
        <f ca="1">SOC!G27/SOC!G$4</f>
        <v>#VALUE!</v>
      </c>
      <c r="H25" s="59">
        <f ca="1">SOC!H27/SOC!H$4</f>
        <v>0.5</v>
      </c>
      <c r="I25" s="59" t="e">
        <f ca="1">SOC!I27/SOC!I$4</f>
        <v>#VALUE!</v>
      </c>
      <c r="J25" s="59" t="e">
        <f>SOC!J27/SOC!J$4</f>
        <v>#DIV/0!</v>
      </c>
    </row>
    <row r="26" spans="1:10" ht="15">
      <c r="A26" s="56">
        <v>2039</v>
      </c>
      <c r="B26" s="57" t="s">
        <v>79</v>
      </c>
      <c r="C26" s="59" t="e">
        <f ca="1">SOC!C28/SOC!C$4</f>
        <v>#VALUE!</v>
      </c>
      <c r="D26" s="59">
        <f ca="1">SOC!D28/SOC!D$4</f>
        <v>0.5</v>
      </c>
      <c r="E26" s="59" t="e">
        <f ca="1">SOC!E28/SOC!E$4</f>
        <v>#VALUE!</v>
      </c>
      <c r="F26" s="59">
        <f ca="1">SOC!F28/SOC!F$4</f>
        <v>0.75</v>
      </c>
      <c r="G26" s="59" t="e">
        <f ca="1">SOC!G28/SOC!G$4</f>
        <v>#VALUE!</v>
      </c>
      <c r="H26" s="59">
        <f ca="1">SOC!H28/SOC!H$4</f>
        <v>0.625</v>
      </c>
      <c r="I26" s="59" t="e">
        <f ca="1">SOC!I28/SOC!I$4</f>
        <v>#VALUE!</v>
      </c>
      <c r="J26" s="59" t="e">
        <f>SOC!J28/SOC!J$4</f>
        <v>#DIV/0!</v>
      </c>
    </row>
    <row r="27" spans="1:10" ht="15">
      <c r="A27" s="56">
        <v>2040</v>
      </c>
      <c r="B27" s="57" t="s">
        <v>82</v>
      </c>
      <c r="C27" s="59" t="e">
        <f ca="1">SOC!C29/SOC!C$4</f>
        <v>#VALUE!</v>
      </c>
      <c r="D27" s="59">
        <f ca="1">SOC!D29/SOC!D$4</f>
        <v>0.83333333333333337</v>
      </c>
      <c r="E27" s="59" t="e">
        <f ca="1">SOC!E29/SOC!E$4</f>
        <v>#VALUE!</v>
      </c>
      <c r="F27" s="59">
        <f ca="1">SOC!F29/SOC!F$4</f>
        <v>0.5</v>
      </c>
      <c r="G27" s="59" t="e">
        <f ca="1">SOC!G29/SOC!G$4</f>
        <v>#VALUE!</v>
      </c>
      <c r="H27" s="59">
        <f ca="1">SOC!H29/SOC!H$4</f>
        <v>0.625</v>
      </c>
      <c r="I27" s="59" t="e">
        <f ca="1">SOC!I29/SOC!I$4</f>
        <v>#VALUE!</v>
      </c>
      <c r="J27" s="59" t="e">
        <f>SOC!J29/SOC!J$4</f>
        <v>#DIV/0!</v>
      </c>
    </row>
    <row r="28" spans="1:10" ht="15">
      <c r="A28" s="56">
        <v>2041</v>
      </c>
      <c r="B28" s="57" t="s">
        <v>83</v>
      </c>
      <c r="C28" s="59" t="e">
        <f ca="1">SOC!C30/SOC!C$4</f>
        <v>#VALUE!</v>
      </c>
      <c r="D28" s="59">
        <f ca="1">SOC!D30/SOC!D$4</f>
        <v>1</v>
      </c>
      <c r="E28" s="59" t="e">
        <f ca="1">SOC!E30/SOC!E$4</f>
        <v>#VALUE!</v>
      </c>
      <c r="F28" s="59">
        <f ca="1">SOC!F30/SOC!F$4</f>
        <v>1</v>
      </c>
      <c r="G28" s="59" t="e">
        <f ca="1">SOC!G30/SOC!G$4</f>
        <v>#VALUE!</v>
      </c>
      <c r="H28" s="59">
        <f ca="1">SOC!H30/SOC!H$4</f>
        <v>1</v>
      </c>
      <c r="I28" s="59" t="e">
        <f ca="1">SOC!I30/SOC!I$4</f>
        <v>#VALUE!</v>
      </c>
      <c r="J28" s="59" t="e">
        <f>SOC!J30/SOC!J$4</f>
        <v>#DIV/0!</v>
      </c>
    </row>
    <row r="29" spans="1:10" ht="15">
      <c r="A29" s="56">
        <v>2042</v>
      </c>
      <c r="B29" s="57" t="s">
        <v>85</v>
      </c>
      <c r="C29" s="59" t="e">
        <f ca="1">SOC!C31/SOC!C$4</f>
        <v>#VALUE!</v>
      </c>
      <c r="D29" s="59">
        <f ca="1">SOC!D31/SOC!D$4</f>
        <v>0.66666666666666663</v>
      </c>
      <c r="E29" s="59" t="e">
        <f ca="1">SOC!E31/SOC!E$4</f>
        <v>#VALUE!</v>
      </c>
      <c r="F29" s="59">
        <f ca="1">SOC!F31/SOC!F$4</f>
        <v>0.5</v>
      </c>
      <c r="G29" s="59" t="e">
        <f ca="1">SOC!G31/SOC!G$4</f>
        <v>#VALUE!</v>
      </c>
      <c r="H29" s="59">
        <f ca="1">SOC!H31/SOC!H$4</f>
        <v>0.75</v>
      </c>
      <c r="I29" s="59" t="e">
        <f ca="1">SOC!I31/SOC!I$4</f>
        <v>#VALUE!</v>
      </c>
      <c r="J29" s="59" t="e">
        <f>SOC!J31/SOC!J$4</f>
        <v>#DIV/0!</v>
      </c>
    </row>
    <row r="30" spans="1:10" ht="15">
      <c r="A30" s="56">
        <v>2043</v>
      </c>
      <c r="B30" s="57" t="s">
        <v>86</v>
      </c>
      <c r="C30" s="59" t="e">
        <f ca="1">SOC!C32/SOC!C$4</f>
        <v>#VALUE!</v>
      </c>
      <c r="D30" s="59">
        <f ca="1">SOC!D32/SOC!D$4</f>
        <v>1</v>
      </c>
      <c r="E30" s="59" t="e">
        <f ca="1">SOC!E32/SOC!E$4</f>
        <v>#VALUE!</v>
      </c>
      <c r="F30" s="59">
        <f ca="1">SOC!F32/SOC!F$4</f>
        <v>0.75</v>
      </c>
      <c r="G30" s="59" t="e">
        <f ca="1">SOC!G32/SOC!G$4</f>
        <v>#VALUE!</v>
      </c>
      <c r="H30" s="59">
        <f ca="1">SOC!H32/SOC!H$4</f>
        <v>1</v>
      </c>
      <c r="I30" s="59" t="e">
        <f ca="1">SOC!I32/SOC!I$4</f>
        <v>#VALUE!</v>
      </c>
      <c r="J30" s="59" t="e">
        <f>SOC!J32/SOC!J$4</f>
        <v>#DIV/0!</v>
      </c>
    </row>
    <row r="31" spans="1:10" ht="15">
      <c r="A31" s="56">
        <v>2044</v>
      </c>
      <c r="B31" s="57" t="s">
        <v>88</v>
      </c>
      <c r="C31" s="59" t="e">
        <f ca="1">SOC!C33/SOC!C$4</f>
        <v>#VALUE!</v>
      </c>
      <c r="D31" s="59">
        <f ca="1">SOC!D33/SOC!D$4</f>
        <v>0.5</v>
      </c>
      <c r="E31" s="59" t="e">
        <f ca="1">SOC!E33/SOC!E$4</f>
        <v>#VALUE!</v>
      </c>
      <c r="F31" s="59">
        <f ca="1">SOC!F33/SOC!F$4</f>
        <v>0</v>
      </c>
      <c r="G31" s="59" t="e">
        <f ca="1">SOC!G33/SOC!G$4</f>
        <v>#VALUE!</v>
      </c>
      <c r="H31" s="59">
        <f ca="1">SOC!H33/SOC!H$4</f>
        <v>0.25</v>
      </c>
      <c r="I31" s="59" t="e">
        <f ca="1">SOC!I33/SOC!I$4</f>
        <v>#VALUE!</v>
      </c>
      <c r="J31" s="59" t="e">
        <f>SOC!J33/SOC!J$4</f>
        <v>#DIV/0!</v>
      </c>
    </row>
    <row r="32" spans="1:10" ht="15">
      <c r="A32" s="56">
        <v>2045</v>
      </c>
      <c r="B32" s="57" t="s">
        <v>90</v>
      </c>
      <c r="C32" s="59" t="e">
        <f ca="1">SOC!C34/SOC!C$4</f>
        <v>#VALUE!</v>
      </c>
      <c r="D32" s="59">
        <f ca="1">SOC!D34/SOC!D$4</f>
        <v>0.66666666666666663</v>
      </c>
      <c r="E32" s="59" t="e">
        <f ca="1">SOC!E34/SOC!E$4</f>
        <v>#VALUE!</v>
      </c>
      <c r="F32" s="59">
        <f ca="1">SOC!F34/SOC!F$4</f>
        <v>0.75</v>
      </c>
      <c r="G32" s="59" t="e">
        <f ca="1">SOC!G34/SOC!G$4</f>
        <v>#VALUE!</v>
      </c>
      <c r="H32" s="59">
        <f ca="1">SOC!H34/SOC!H$4</f>
        <v>0.5</v>
      </c>
      <c r="I32" s="59" t="e">
        <f ca="1">SOC!I34/SOC!I$4</f>
        <v>#VALUE!</v>
      </c>
      <c r="J32" s="59" t="e">
        <f>SOC!J34/SOC!J$4</f>
        <v>#DIV/0!</v>
      </c>
    </row>
    <row r="33" spans="1:10" ht="15">
      <c r="A33" s="56">
        <v>2046</v>
      </c>
      <c r="B33" s="57" t="s">
        <v>91</v>
      </c>
      <c r="C33" s="59" t="e">
        <f ca="1">SOC!C35/SOC!C$4</f>
        <v>#VALUE!</v>
      </c>
      <c r="D33" s="59">
        <f ca="1">SOC!D35/SOC!D$4</f>
        <v>0.33333333333333331</v>
      </c>
      <c r="E33" s="59" t="e">
        <f ca="1">SOC!E35/SOC!E$4</f>
        <v>#VALUE!</v>
      </c>
      <c r="F33" s="59">
        <f ca="1">SOC!F35/SOC!F$4</f>
        <v>0.75</v>
      </c>
      <c r="G33" s="59" t="e">
        <f ca="1">SOC!G35/SOC!G$4</f>
        <v>#VALUE!</v>
      </c>
      <c r="H33" s="59">
        <f ca="1">SOC!H35/SOC!H$4</f>
        <v>0.75</v>
      </c>
      <c r="I33" s="59" t="e">
        <f ca="1">SOC!I35/SOC!I$4</f>
        <v>#VALUE!</v>
      </c>
      <c r="J33" s="59" t="e">
        <f>SOC!J35/SOC!J$4</f>
        <v>#DIV/0!</v>
      </c>
    </row>
    <row r="34" spans="1:10" ht="15">
      <c r="A34" s="56">
        <v>2047</v>
      </c>
      <c r="B34" s="57" t="s">
        <v>93</v>
      </c>
      <c r="C34" s="59" t="e">
        <f ca="1">SOC!C36/SOC!C$4</f>
        <v>#VALUE!</v>
      </c>
      <c r="D34" s="59">
        <f ca="1">SOC!D36/SOC!D$4</f>
        <v>0</v>
      </c>
      <c r="E34" s="59" t="e">
        <f ca="1">SOC!E36/SOC!E$4</f>
        <v>#VALUE!</v>
      </c>
      <c r="F34" s="59">
        <f ca="1">SOC!F36/SOC!F$4</f>
        <v>0</v>
      </c>
      <c r="G34" s="59" t="e">
        <f ca="1">SOC!G36/SOC!G$4</f>
        <v>#VALUE!</v>
      </c>
      <c r="H34" s="59">
        <f ca="1">SOC!H36/SOC!H$4</f>
        <v>0</v>
      </c>
      <c r="I34" s="59" t="e">
        <f ca="1">SOC!I36/SOC!I$4</f>
        <v>#VALUE!</v>
      </c>
      <c r="J34" s="59" t="e">
        <f>SOC!J36/SOC!J$4</f>
        <v>#DIV/0!</v>
      </c>
    </row>
    <row r="35" spans="1:10" ht="15">
      <c r="A35" s="56">
        <v>2048</v>
      </c>
      <c r="B35" s="57" t="s">
        <v>94</v>
      </c>
      <c r="C35" s="59" t="e">
        <f ca="1">SOC!C37/SOC!C$4</f>
        <v>#VALUE!</v>
      </c>
      <c r="D35" s="59">
        <f ca="1">SOC!D37/SOC!D$4</f>
        <v>0.33333333333333331</v>
      </c>
      <c r="E35" s="59" t="e">
        <f ca="1">SOC!E37/SOC!E$4</f>
        <v>#VALUE!</v>
      </c>
      <c r="F35" s="59">
        <f ca="1">SOC!F37/SOC!F$4</f>
        <v>0.25</v>
      </c>
      <c r="G35" s="59" t="e">
        <f ca="1">SOC!G37/SOC!G$4</f>
        <v>#VALUE!</v>
      </c>
      <c r="H35" s="59">
        <f ca="1">SOC!H37/SOC!H$4</f>
        <v>0.125</v>
      </c>
      <c r="I35" s="59" t="e">
        <f ca="1">SOC!I37/SOC!I$4</f>
        <v>#VALUE!</v>
      </c>
      <c r="J35" s="59" t="e">
        <f>SOC!J37/SOC!J$4</f>
        <v>#DIV/0!</v>
      </c>
    </row>
    <row r="36" spans="1:10" ht="15">
      <c r="A36" s="56">
        <v>2049</v>
      </c>
      <c r="B36" s="57" t="s">
        <v>96</v>
      </c>
      <c r="C36" s="59" t="e">
        <f ca="1">SOC!C38/SOC!C$4</f>
        <v>#VALUE!</v>
      </c>
      <c r="D36" s="59">
        <f ca="1">SOC!D38/SOC!D$4</f>
        <v>0.16666666666666666</v>
      </c>
      <c r="E36" s="59" t="e">
        <f ca="1">SOC!E38/SOC!E$4</f>
        <v>#VALUE!</v>
      </c>
      <c r="F36" s="59">
        <f ca="1">SOC!F38/SOC!F$4</f>
        <v>0.25</v>
      </c>
      <c r="G36" s="59" t="e">
        <f ca="1">SOC!G38/SOC!G$4</f>
        <v>#VALUE!</v>
      </c>
      <c r="H36" s="59">
        <f ca="1">SOC!H38/SOC!H$4</f>
        <v>0.5</v>
      </c>
      <c r="I36" s="59" t="e">
        <f ca="1">SOC!I38/SOC!I$4</f>
        <v>#VALUE!</v>
      </c>
      <c r="J36" s="59" t="e">
        <f>SOC!J38/SOC!J$4</f>
        <v>#DIV/0!</v>
      </c>
    </row>
    <row r="37" spans="1:10" ht="15">
      <c r="A37" s="56">
        <v>2050</v>
      </c>
      <c r="B37" s="57" t="s">
        <v>98</v>
      </c>
      <c r="C37" s="59" t="e">
        <f ca="1">SOC!C39/SOC!C$4</f>
        <v>#VALUE!</v>
      </c>
      <c r="D37" s="59">
        <f ca="1">SOC!D39/SOC!D$4</f>
        <v>1</v>
      </c>
      <c r="E37" s="59" t="e">
        <f ca="1">SOC!E39/SOC!E$4</f>
        <v>#VALUE!</v>
      </c>
      <c r="F37" s="59">
        <f ca="1">SOC!F39/SOC!F$4</f>
        <v>0.25</v>
      </c>
      <c r="G37" s="59" t="e">
        <f ca="1">SOC!G39/SOC!G$4</f>
        <v>#VALUE!</v>
      </c>
      <c r="H37" s="59">
        <f ca="1">SOC!H39/SOC!H$4</f>
        <v>0.5</v>
      </c>
      <c r="I37" s="59" t="e">
        <f ca="1">SOC!I39/SOC!I$4</f>
        <v>#VALUE!</v>
      </c>
      <c r="J37" s="59" t="e">
        <f>SOC!J39/SOC!J$4</f>
        <v>#DIV/0!</v>
      </c>
    </row>
    <row r="38" spans="1:10" ht="15">
      <c r="A38" s="56">
        <v>2051</v>
      </c>
      <c r="B38" s="57"/>
      <c r="C38" s="59" t="e">
        <f ca="1">SOC!C40/SOC!C$4</f>
        <v>#VALUE!</v>
      </c>
      <c r="D38" s="59">
        <f ca="1">SOC!D40/SOC!D$4</f>
        <v>0.66666666666666663</v>
      </c>
      <c r="E38" s="59" t="e">
        <f ca="1">SOC!E40/SOC!E$4</f>
        <v>#VALUE!</v>
      </c>
      <c r="F38" s="59">
        <f ca="1">SOC!F40/SOC!F$4</f>
        <v>1</v>
      </c>
      <c r="G38" s="59" t="e">
        <f ca="1">SOC!G40/SOC!G$4</f>
        <v>#VALUE!</v>
      </c>
      <c r="H38" s="59">
        <f ca="1">SOC!H40/SOC!H$4</f>
        <v>0.625</v>
      </c>
      <c r="I38" s="59" t="e">
        <f ca="1">SOC!I40/SOC!I$4</f>
        <v>#VALUE!</v>
      </c>
      <c r="J38" s="59" t="e">
        <f>SOC!J40/SOC!J$4</f>
        <v>#DIV/0!</v>
      </c>
    </row>
    <row r="39" spans="1:10" ht="15">
      <c r="A39" s="56">
        <v>2052</v>
      </c>
      <c r="B39" s="57"/>
      <c r="C39" s="59" t="e">
        <f ca="1">SOC!C41/SOC!C$4</f>
        <v>#VALUE!</v>
      </c>
      <c r="D39" s="59">
        <f ca="1">SOC!D41/SOC!D$4</f>
        <v>0.66666666666666663</v>
      </c>
      <c r="E39" s="59" t="e">
        <f ca="1">SOC!E41/SOC!E$4</f>
        <v>#VALUE!</v>
      </c>
      <c r="F39" s="59">
        <f ca="1">SOC!F41/SOC!F$4</f>
        <v>1</v>
      </c>
      <c r="G39" s="59" t="e">
        <f ca="1">SOC!G41/SOC!G$4</f>
        <v>#VALUE!</v>
      </c>
      <c r="H39" s="59">
        <f ca="1">SOC!H41/SOC!H$4</f>
        <v>0.625</v>
      </c>
      <c r="I39" s="59" t="e">
        <f ca="1">SOC!I41/SOC!I$4</f>
        <v>#VALUE!</v>
      </c>
      <c r="J39" s="59" t="e">
        <f>SOC!J41/SOC!J$4</f>
        <v>#DIV/0!</v>
      </c>
    </row>
    <row r="40" spans="1:10" ht="15">
      <c r="A40" s="56">
        <f t="shared" ref="A40:A48" si="3">A39+1</f>
        <v>2053</v>
      </c>
      <c r="B40" s="57"/>
      <c r="C40" s="59" t="e">
        <f ca="1">SOC!C42/SOC!C$4</f>
        <v>#VALUE!</v>
      </c>
      <c r="D40" s="59">
        <f ca="1">SOC!D42/SOC!D$4</f>
        <v>0.66666666666666663</v>
      </c>
      <c r="E40" s="59" t="e">
        <f ca="1">SOC!E42/SOC!E$4</f>
        <v>#VALUE!</v>
      </c>
      <c r="F40" s="59">
        <f ca="1">SOC!F42/SOC!F$4</f>
        <v>1</v>
      </c>
      <c r="G40" s="59" t="e">
        <f ca="1">SOC!G42/SOC!G$4</f>
        <v>#VALUE!</v>
      </c>
      <c r="H40" s="59">
        <f ca="1">SOC!H42/SOC!H$4</f>
        <v>0.625</v>
      </c>
      <c r="I40" s="59" t="e">
        <f ca="1">SOC!I42/SOC!I$4</f>
        <v>#VALUE!</v>
      </c>
      <c r="J40" s="59" t="e">
        <f>SOC!J42/SOC!J$4</f>
        <v>#DIV/0!</v>
      </c>
    </row>
    <row r="41" spans="1:10" ht="15">
      <c r="A41" s="56">
        <f t="shared" si="3"/>
        <v>2054</v>
      </c>
      <c r="B41" s="57"/>
      <c r="C41" s="59" t="e">
        <f ca="1">SOC!C43/SOC!C$4</f>
        <v>#VALUE!</v>
      </c>
      <c r="D41" s="59">
        <f ca="1">SOC!D43/SOC!D$4</f>
        <v>0.66666666666666663</v>
      </c>
      <c r="E41" s="59" t="e">
        <f ca="1">SOC!E43/SOC!E$4</f>
        <v>#VALUE!</v>
      </c>
      <c r="F41" s="59">
        <f ca="1">SOC!F43/SOC!F$4</f>
        <v>0.75</v>
      </c>
      <c r="G41" s="59" t="e">
        <f ca="1">SOC!G43/SOC!G$4</f>
        <v>#VALUE!</v>
      </c>
      <c r="H41" s="59">
        <f ca="1">SOC!H43/SOC!H$4</f>
        <v>0.5</v>
      </c>
      <c r="I41" s="59" t="e">
        <f ca="1">SOC!I43/SOC!I$4</f>
        <v>#VALUE!</v>
      </c>
      <c r="J41" s="59" t="e">
        <f>SOC!J43/SOC!J$4</f>
        <v>#DIV/0!</v>
      </c>
    </row>
    <row r="42" spans="1:10" ht="15">
      <c r="A42" s="56">
        <f t="shared" si="3"/>
        <v>2055</v>
      </c>
      <c r="B42" s="57"/>
      <c r="C42" s="59" t="e">
        <f ca="1">SOC!C44/SOC!C$4</f>
        <v>#VALUE!</v>
      </c>
      <c r="D42" s="59">
        <f ca="1">SOC!D44/SOC!D$4</f>
        <v>0.66666666666666663</v>
      </c>
      <c r="E42" s="59" t="e">
        <f ca="1">SOC!E44/SOC!E$4</f>
        <v>#VALUE!</v>
      </c>
      <c r="F42" s="59">
        <f ca="1">SOC!F44/SOC!F$4</f>
        <v>1</v>
      </c>
      <c r="G42" s="59" t="e">
        <f ca="1">SOC!G44/SOC!G$4</f>
        <v>#VALUE!</v>
      </c>
      <c r="H42" s="59">
        <f ca="1">SOC!H44/SOC!H$4</f>
        <v>0.625</v>
      </c>
      <c r="I42" s="59" t="e">
        <f ca="1">SOC!I44/SOC!I$4</f>
        <v>#VALUE!</v>
      </c>
      <c r="J42" s="59" t="e">
        <f>SOC!J44/SOC!J$4</f>
        <v>#DIV/0!</v>
      </c>
    </row>
    <row r="43" spans="1:10" ht="15">
      <c r="A43" s="56">
        <f t="shared" si="3"/>
        <v>2056</v>
      </c>
      <c r="B43" s="57"/>
      <c r="C43" s="59" t="e">
        <f ca="1">SOC!C45/SOC!C$4</f>
        <v>#VALUE!</v>
      </c>
      <c r="D43" s="59">
        <f ca="1">SOC!D45/SOC!D$4</f>
        <v>1</v>
      </c>
      <c r="E43" s="59" t="e">
        <f ca="1">SOC!E45/SOC!E$4</f>
        <v>#VALUE!</v>
      </c>
      <c r="F43" s="59">
        <f ca="1">SOC!F45/SOC!F$4</f>
        <v>1</v>
      </c>
      <c r="G43" s="59" t="e">
        <f ca="1">SOC!G45/SOC!G$4</f>
        <v>#VALUE!</v>
      </c>
      <c r="H43" s="59">
        <f ca="1">SOC!H45/SOC!H$4</f>
        <v>1</v>
      </c>
      <c r="I43" s="59" t="e">
        <f ca="1">SOC!I45/SOC!I$4</f>
        <v>#VALUE!</v>
      </c>
      <c r="J43" s="59" t="e">
        <f>SOC!J45/SOC!J$4</f>
        <v>#DIV/0!</v>
      </c>
    </row>
    <row r="44" spans="1:10" ht="15">
      <c r="A44" s="56">
        <f t="shared" si="3"/>
        <v>2057</v>
      </c>
      <c r="B44" s="57"/>
      <c r="C44" s="59" t="e">
        <f ca="1">SOC!C46/SOC!C$4</f>
        <v>#VALUE!</v>
      </c>
      <c r="D44" s="59">
        <f ca="1">SOC!D46/SOC!D$4</f>
        <v>0.66666666666666663</v>
      </c>
      <c r="E44" s="59" t="e">
        <f ca="1">SOC!E46/SOC!E$4</f>
        <v>#VALUE!</v>
      </c>
      <c r="F44" s="59">
        <f ca="1">SOC!F46/SOC!F$4</f>
        <v>0.5</v>
      </c>
      <c r="G44" s="59" t="e">
        <f ca="1">SOC!G46/SOC!G$4</f>
        <v>#VALUE!</v>
      </c>
      <c r="H44" s="59">
        <f ca="1">SOC!H46/SOC!H$4</f>
        <v>0.25</v>
      </c>
      <c r="I44" s="59" t="e">
        <f ca="1">SOC!I46/SOC!I$4</f>
        <v>#VALUE!</v>
      </c>
      <c r="J44" s="59" t="e">
        <f>SOC!J46/SOC!J$4</f>
        <v>#DIV/0!</v>
      </c>
    </row>
    <row r="45" spans="1:10" ht="15">
      <c r="A45" s="56">
        <f t="shared" si="3"/>
        <v>2058</v>
      </c>
      <c r="B45" s="57"/>
      <c r="C45" s="59" t="e">
        <f ca="1">SOC!C47/SOC!C$4</f>
        <v>#VALUE!</v>
      </c>
      <c r="D45" s="59">
        <f ca="1">SOC!D47/SOC!D$4</f>
        <v>0.66666666666666663</v>
      </c>
      <c r="E45" s="59" t="e">
        <f ca="1">SOC!E47/SOC!E$4</f>
        <v>#VALUE!</v>
      </c>
      <c r="F45" s="59">
        <f ca="1">SOC!F47/SOC!F$4</f>
        <v>0.5</v>
      </c>
      <c r="G45" s="59" t="e">
        <f ca="1">SOC!G47/SOC!G$4</f>
        <v>#VALUE!</v>
      </c>
      <c r="H45" s="59">
        <f ca="1">SOC!H47/SOC!H$4</f>
        <v>0.625</v>
      </c>
      <c r="I45" s="59" t="e">
        <f ca="1">SOC!I47/SOC!I$4</f>
        <v>#VALUE!</v>
      </c>
      <c r="J45" s="59" t="e">
        <f>SOC!J47/SOC!J$4</f>
        <v>#DIV/0!</v>
      </c>
    </row>
    <row r="46" spans="1:10" ht="15">
      <c r="A46" s="56">
        <f t="shared" si="3"/>
        <v>2059</v>
      </c>
      <c r="B46" s="57"/>
      <c r="C46" s="59" t="e">
        <f ca="1">SOC!C48/SOC!C$4</f>
        <v>#VALUE!</v>
      </c>
      <c r="D46" s="59">
        <f ca="1">SOC!D48/SOC!D$4</f>
        <v>1</v>
      </c>
      <c r="E46" s="59" t="e">
        <f ca="1">SOC!E48/SOC!E$4</f>
        <v>#VALUE!</v>
      </c>
      <c r="F46" s="59">
        <f ca="1">SOC!F48/SOC!F$4</f>
        <v>1</v>
      </c>
      <c r="G46" s="59" t="e">
        <f ca="1">SOC!G48/SOC!G$4</f>
        <v>#VALUE!</v>
      </c>
      <c r="H46" s="59">
        <f ca="1">SOC!H48/SOC!H$4</f>
        <v>1</v>
      </c>
      <c r="I46" s="59" t="e">
        <f ca="1">SOC!I48/SOC!I$4</f>
        <v>#VALUE!</v>
      </c>
      <c r="J46" s="59" t="e">
        <f>SOC!J48/SOC!J$4</f>
        <v>#DIV/0!</v>
      </c>
    </row>
    <row r="47" spans="1:10" ht="15">
      <c r="A47" s="56">
        <f t="shared" si="3"/>
        <v>2060</v>
      </c>
      <c r="B47" s="57"/>
      <c r="C47" s="59" t="e">
        <f ca="1">#REF!/SOC!C$4</f>
        <v>#REF!</v>
      </c>
      <c r="D47" s="59" t="e">
        <f ca="1">#REF!/SOC!D$4</f>
        <v>#REF!</v>
      </c>
      <c r="E47" s="59" t="e">
        <f ca="1">#REF!/SOC!E$4</f>
        <v>#REF!</v>
      </c>
      <c r="F47" s="59" t="e">
        <f ca="1">#REF!/SOC!F$4</f>
        <v>#REF!</v>
      </c>
      <c r="G47" s="59" t="e">
        <f ca="1">#REF!/SOC!G$4</f>
        <v>#REF!</v>
      </c>
      <c r="H47" s="59" t="e">
        <f ca="1">#REF!/SOC!H$4</f>
        <v>#REF!</v>
      </c>
      <c r="I47" s="59" t="e">
        <f ca="1">#REF!/SOC!I$4</f>
        <v>#REF!</v>
      </c>
      <c r="J47" s="59" t="e">
        <f>#REF!/SOC!J$4</f>
        <v>#REF!</v>
      </c>
    </row>
    <row r="48" spans="1:10" ht="15">
      <c r="A48" s="56">
        <f t="shared" si="3"/>
        <v>2061</v>
      </c>
      <c r="B48" s="57"/>
      <c r="C48" s="59" t="e">
        <f ca="1">#REF!/SOC!C$4</f>
        <v>#REF!</v>
      </c>
      <c r="D48" s="59" t="e">
        <f ca="1">#REF!/SOC!D$4</f>
        <v>#REF!</v>
      </c>
      <c r="E48" s="59" t="e">
        <f ca="1">#REF!/SOC!E$4</f>
        <v>#REF!</v>
      </c>
      <c r="F48" s="59" t="e">
        <f ca="1">#REF!/SOC!F$4</f>
        <v>#REF!</v>
      </c>
      <c r="G48" s="59" t="e">
        <f ca="1">#REF!/SOC!G$4</f>
        <v>#REF!</v>
      </c>
      <c r="H48" s="59" t="e">
        <f ca="1">#REF!/SOC!H$4</f>
        <v>#REF!</v>
      </c>
      <c r="I48" s="59" t="e">
        <f ca="1">#REF!/SOC!I$4</f>
        <v>#REF!</v>
      </c>
      <c r="J48" s="59" t="e">
        <f>#REF!/SOC!J$4</f>
        <v>#REF!</v>
      </c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10" width="11.5703125" customWidth="1"/>
  </cols>
  <sheetData>
    <row r="1" spans="1:10" ht="15.75" customHeight="1">
      <c r="A1" s="73" t="s">
        <v>201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12</v>
      </c>
      <c r="B2" s="39"/>
      <c r="C2" s="40" t="s">
        <v>19</v>
      </c>
      <c r="D2" s="40" t="s">
        <v>20</v>
      </c>
      <c r="E2" s="40" t="s">
        <v>21</v>
      </c>
      <c r="F2" s="40" t="s">
        <v>21</v>
      </c>
      <c r="G2" s="40" t="s">
        <v>22</v>
      </c>
      <c r="H2" s="40" t="s">
        <v>108</v>
      </c>
      <c r="I2" s="40" t="s">
        <v>109</v>
      </c>
      <c r="J2" s="40" t="s">
        <v>110</v>
      </c>
    </row>
    <row r="3" spans="1:10" ht="15.75" customHeight="1">
      <c r="A3" s="41" t="s">
        <v>11</v>
      </c>
      <c r="B3" s="42"/>
      <c r="C3" s="43" t="s">
        <v>26</v>
      </c>
      <c r="D3" s="43" t="s">
        <v>27</v>
      </c>
      <c r="E3" s="43" t="s">
        <v>26</v>
      </c>
      <c r="F3" s="43" t="s">
        <v>27</v>
      </c>
      <c r="G3" s="43"/>
      <c r="H3" s="43" t="s">
        <v>114</v>
      </c>
      <c r="I3" s="43" t="s">
        <v>115</v>
      </c>
      <c r="J3" s="43" t="s">
        <v>116</v>
      </c>
    </row>
    <row r="4" spans="1:10" ht="15.75" customHeight="1">
      <c r="A4" s="44" t="s">
        <v>17</v>
      </c>
      <c r="B4" s="45"/>
      <c r="C4" s="47" t="str">
        <f ca="1">IFERROR(__xludf.DUMMYFUNCTION("ImportRange(""1-KQbOq_OF8Zvv9s2IwqWuiu36wvu1yoGRpMtGz0uFzc"",""SEM1!H4"")"),"43")</f>
        <v>43</v>
      </c>
      <c r="D4" s="47" t="str">
        <f ca="1">IFERROR(__xludf.DUMMYFUNCTION("ImportRange(""1vFV8Qd6n0MrPHYBeVp1Y_eB_kbiC7J9TT1whrvu4Vkc"",""sem1!N4"")"),"45")</f>
        <v>45</v>
      </c>
      <c r="E4" s="47" t="str">
        <f ca="1">IFERROR(__xludf.DUMMYFUNCTION("ImportRange(""1-KQbOq_OF8Zvv9s2IwqWuiu36wvu1yoGRpMtGz0uFzc"",""SEM1!I4"")"),"11")</f>
        <v>11</v>
      </c>
      <c r="F4" s="47" t="str">
        <f ca="1">IFERROR(__xludf.DUMMYFUNCTION("ImportRange(""1vFV8Qd6n0MrPHYBeVp1Y_eB_kbiC7J9TT1whrvu4Vkc"",""sem1!O4"")"),"31")</f>
        <v>31</v>
      </c>
      <c r="G4" s="47">
        <f t="shared" ref="G4:G5" ca="1" si="0">E4+F4</f>
        <v>42</v>
      </c>
      <c r="H4" s="47" t="str">
        <f ca="1">IFERROR(__xludf.DUMMYFUNCTION("ImportRange(""1cuHU18bgg3BYG1w3xCJzxwXR4awLsrxl306BRvyNzss"",""SEM1!N4"")"),"53")</f>
        <v>53</v>
      </c>
      <c r="I4" s="47" t="str">
        <f ca="1">IFERROR(__xludf.DUMMYFUNCTION("ImportRange(""1JW2fJwhqZP_1pbqYI5mm09mS5LIzumbBcPgK5ZC0bcU"",""SEM1!N4"")"),"42")</f>
        <v>42</v>
      </c>
      <c r="J4" s="47" t="str">
        <f ca="1">IFERROR(__xludf.DUMMYFUNCTION("ImportRange(""1eDh0bZprejd8Sk-g0arGWs1CguB5h65CsNZb4ifRJyc"",""SEM1!N4"")"),"40")</f>
        <v>40</v>
      </c>
    </row>
    <row r="5" spans="1:10" ht="15.75" customHeight="1">
      <c r="A5" s="49" t="s">
        <v>39</v>
      </c>
      <c r="B5" s="50"/>
      <c r="C5" s="52">
        <f t="shared" ref="C5:F5" ca="1" si="1">FLOOR(C4/4,1)</f>
        <v>10</v>
      </c>
      <c r="D5" s="52">
        <f t="shared" ca="1" si="1"/>
        <v>11</v>
      </c>
      <c r="E5" s="52">
        <f t="shared" ca="1" si="1"/>
        <v>2</v>
      </c>
      <c r="F5" s="52">
        <f t="shared" ca="1" si="1"/>
        <v>7</v>
      </c>
      <c r="G5" s="52">
        <f t="shared" ca="1" si="0"/>
        <v>9</v>
      </c>
      <c r="H5" s="52">
        <f t="shared" ref="H5:J5" ca="1" si="2">FLOOR(H4/4,1)</f>
        <v>13</v>
      </c>
      <c r="I5" s="52">
        <f t="shared" ca="1" si="2"/>
        <v>10</v>
      </c>
      <c r="J5" s="52">
        <f t="shared" ca="1" si="2"/>
        <v>10</v>
      </c>
    </row>
    <row r="6" spans="1:10" ht="15.75" customHeight="1">
      <c r="A6" s="53" t="s">
        <v>40</v>
      </c>
      <c r="B6" s="54" t="s">
        <v>41</v>
      </c>
      <c r="C6" s="53" t="s">
        <v>42</v>
      </c>
      <c r="D6" s="53" t="s">
        <v>42</v>
      </c>
      <c r="E6" s="53" t="s">
        <v>42</v>
      </c>
      <c r="F6" s="53" t="s">
        <v>42</v>
      </c>
      <c r="G6" s="53" t="s">
        <v>42</v>
      </c>
      <c r="H6" s="53" t="s">
        <v>42</v>
      </c>
      <c r="I6" s="53" t="s">
        <v>42</v>
      </c>
      <c r="J6" s="53" t="s">
        <v>42</v>
      </c>
    </row>
    <row r="7" spans="1:10" ht="15">
      <c r="A7" s="56">
        <v>2100</v>
      </c>
      <c r="B7" s="57" t="s">
        <v>129</v>
      </c>
      <c r="C7" s="59" t="e">
        <f ca="1">'SOC PSY'!C7/'SOC PSY'!C$4</f>
        <v>#VALUE!</v>
      </c>
      <c r="D7" s="59">
        <f ca="1">'SOC PSY'!D7/'SOC PSY'!D$4</f>
        <v>0.83333333333333337</v>
      </c>
      <c r="E7" s="59" t="e">
        <f ca="1">'SOC PSY'!E7/'SOC PSY'!E$4</f>
        <v>#VALUE!</v>
      </c>
      <c r="F7" s="59">
        <f ca="1">'SOC PSY'!F7/'SOC PSY'!F$4</f>
        <v>1</v>
      </c>
      <c r="G7" s="59" t="e">
        <f ca="1">'SOC PSY'!G7/'SOC PSY'!G$4</f>
        <v>#VALUE!</v>
      </c>
      <c r="H7" s="59">
        <f ca="1">'SOC PSY'!H7/'SOC PSY'!H$4</f>
        <v>0.66666666666666663</v>
      </c>
      <c r="I7" s="59">
        <f ca="1">'SOC PSY'!I7/'SOC PSY'!I$4</f>
        <v>0.5</v>
      </c>
      <c r="J7" s="59">
        <f ca="1">'SOC PSY'!J7/'SOC PSY'!J$4</f>
        <v>0.5</v>
      </c>
    </row>
    <row r="8" spans="1:10" ht="15">
      <c r="A8" s="56">
        <v>2101</v>
      </c>
      <c r="B8" s="57" t="s">
        <v>138</v>
      </c>
      <c r="C8" s="59" t="e">
        <f ca="1">'SOC PSY'!C8/'SOC PSY'!C$4</f>
        <v>#VALUE!</v>
      </c>
      <c r="D8" s="59">
        <f ca="1">'SOC PSY'!D8/'SOC PSY'!D$4</f>
        <v>0.66666666666666663</v>
      </c>
      <c r="E8" s="59" t="e">
        <f ca="1">'SOC PSY'!E8/'SOC PSY'!E$4</f>
        <v>#VALUE!</v>
      </c>
      <c r="F8" s="59">
        <f ca="1">'SOC PSY'!F8/'SOC PSY'!F$4</f>
        <v>1</v>
      </c>
      <c r="G8" s="59" t="e">
        <f ca="1">'SOC PSY'!G8/'SOC PSY'!G$4</f>
        <v>#VALUE!</v>
      </c>
      <c r="H8" s="59">
        <f ca="1">'SOC PSY'!H8/'SOC PSY'!H$4</f>
        <v>0.83333333333333337</v>
      </c>
      <c r="I8" s="59">
        <f ca="1">'SOC PSY'!I8/'SOC PSY'!I$4</f>
        <v>1</v>
      </c>
      <c r="J8" s="59">
        <f ca="1">'SOC PSY'!J8/'SOC PSY'!J$4</f>
        <v>0.5</v>
      </c>
    </row>
    <row r="9" spans="1:10" ht="15">
      <c r="A9" s="56">
        <v>2102</v>
      </c>
      <c r="B9" s="57" t="s">
        <v>139</v>
      </c>
      <c r="C9" s="59" t="e">
        <f ca="1">'SOC PSY'!C9/'SOC PSY'!C$4</f>
        <v>#VALUE!</v>
      </c>
      <c r="D9" s="59">
        <f ca="1">'SOC PSY'!D9/'SOC PSY'!D$4</f>
        <v>0.66666666666666663</v>
      </c>
      <c r="E9" s="59" t="e">
        <f ca="1">'SOC PSY'!E9/'SOC PSY'!E$4</f>
        <v>#VALUE!</v>
      </c>
      <c r="F9" s="59">
        <f ca="1">'SOC PSY'!F9/'SOC PSY'!F$4</f>
        <v>1</v>
      </c>
      <c r="G9" s="59" t="e">
        <f ca="1">'SOC PSY'!G9/'SOC PSY'!G$4</f>
        <v>#VALUE!</v>
      </c>
      <c r="H9" s="59">
        <f ca="1">'SOC PSY'!H9/'SOC PSY'!H$4</f>
        <v>0.83333333333333337</v>
      </c>
      <c r="I9" s="59">
        <f ca="1">'SOC PSY'!I9/'SOC PSY'!I$4</f>
        <v>1</v>
      </c>
      <c r="J9" s="59">
        <f ca="1">'SOC PSY'!J9/'SOC PSY'!J$4</f>
        <v>1</v>
      </c>
    </row>
    <row r="10" spans="1:10" ht="15">
      <c r="A10" s="56">
        <v>2103</v>
      </c>
      <c r="B10" s="57" t="s">
        <v>141</v>
      </c>
      <c r="C10" s="59" t="e">
        <f ca="1">'SOC PSY'!C10/'SOC PSY'!C$4</f>
        <v>#VALUE!</v>
      </c>
      <c r="D10" s="59">
        <f ca="1">'SOC PSY'!D10/'SOC PSY'!D$4</f>
        <v>1</v>
      </c>
      <c r="E10" s="59" t="e">
        <f ca="1">'SOC PSY'!E10/'SOC PSY'!E$4</f>
        <v>#VALUE!</v>
      </c>
      <c r="F10" s="59">
        <f ca="1">'SOC PSY'!F10/'SOC PSY'!F$4</f>
        <v>0.75</v>
      </c>
      <c r="G10" s="59" t="e">
        <f ca="1">'SOC PSY'!G10/'SOC PSY'!G$4</f>
        <v>#VALUE!</v>
      </c>
      <c r="H10" s="59">
        <f ca="1">'SOC PSY'!H10/'SOC PSY'!H$4</f>
        <v>0.83333333333333337</v>
      </c>
      <c r="I10" s="59">
        <f ca="1">'SOC PSY'!I10/'SOC PSY'!I$4</f>
        <v>0</v>
      </c>
      <c r="J10" s="59">
        <f ca="1">'SOC PSY'!J10/'SOC PSY'!J$4</f>
        <v>0.75</v>
      </c>
    </row>
    <row r="11" spans="1:10" ht="15">
      <c r="A11" s="56">
        <v>2104</v>
      </c>
      <c r="B11" s="57" t="s">
        <v>143</v>
      </c>
      <c r="C11" s="59" t="e">
        <f ca="1">'SOC PSY'!C11/'SOC PSY'!C$4</f>
        <v>#VALUE!</v>
      </c>
      <c r="D11" s="59">
        <f ca="1">'SOC PSY'!D11/'SOC PSY'!D$4</f>
        <v>0.83333333333333337</v>
      </c>
      <c r="E11" s="59" t="e">
        <f ca="1">'SOC PSY'!E11/'SOC PSY'!E$4</f>
        <v>#VALUE!</v>
      </c>
      <c r="F11" s="59">
        <f ca="1">'SOC PSY'!F11/'SOC PSY'!F$4</f>
        <v>0.5</v>
      </c>
      <c r="G11" s="59" t="e">
        <f ca="1">'SOC PSY'!G11/'SOC PSY'!G$4</f>
        <v>#VALUE!</v>
      </c>
      <c r="H11" s="59">
        <f ca="1">'SOC PSY'!H11/'SOC PSY'!H$4</f>
        <v>0.66666666666666663</v>
      </c>
      <c r="I11" s="59">
        <f ca="1">'SOC PSY'!I11/'SOC PSY'!I$4</f>
        <v>1</v>
      </c>
      <c r="J11" s="59">
        <f ca="1">'SOC PSY'!J11/'SOC PSY'!J$4</f>
        <v>0.75</v>
      </c>
    </row>
    <row r="12" spans="1:10" ht="15">
      <c r="A12" s="56">
        <v>2105</v>
      </c>
      <c r="B12" s="57" t="s">
        <v>146</v>
      </c>
      <c r="C12" s="59" t="e">
        <f ca="1">'SOC PSY'!C12/'SOC PSY'!C$4</f>
        <v>#VALUE!</v>
      </c>
      <c r="D12" s="59">
        <f ca="1">'SOC PSY'!D12/'SOC PSY'!D$4</f>
        <v>0.83333333333333337</v>
      </c>
      <c r="E12" s="59" t="e">
        <f ca="1">'SOC PSY'!E12/'SOC PSY'!E$4</f>
        <v>#VALUE!</v>
      </c>
      <c r="F12" s="59">
        <f ca="1">'SOC PSY'!F12/'SOC PSY'!F$4</f>
        <v>0.75</v>
      </c>
      <c r="G12" s="59" t="e">
        <f ca="1">'SOC PSY'!G12/'SOC PSY'!G$4</f>
        <v>#VALUE!</v>
      </c>
      <c r="H12" s="59">
        <f ca="1">'SOC PSY'!H12/'SOC PSY'!H$4</f>
        <v>0.83333333333333337</v>
      </c>
      <c r="I12" s="59">
        <f ca="1">'SOC PSY'!I12/'SOC PSY'!I$4</f>
        <v>1</v>
      </c>
      <c r="J12" s="59">
        <f ca="1">'SOC PSY'!J12/'SOC PSY'!J$4</f>
        <v>0.25</v>
      </c>
    </row>
    <row r="13" spans="1:10" ht="15">
      <c r="A13" s="56">
        <v>2106</v>
      </c>
      <c r="B13" s="57" t="s">
        <v>149</v>
      </c>
      <c r="C13" s="59" t="e">
        <f ca="1">'SOC PSY'!C13/'SOC PSY'!C$4</f>
        <v>#VALUE!</v>
      </c>
      <c r="D13" s="59">
        <f ca="1">'SOC PSY'!D13/'SOC PSY'!D$4</f>
        <v>0.83333333333333337</v>
      </c>
      <c r="E13" s="59" t="e">
        <f ca="1">'SOC PSY'!E13/'SOC PSY'!E$4</f>
        <v>#VALUE!</v>
      </c>
      <c r="F13" s="59">
        <f ca="1">'SOC PSY'!F13/'SOC PSY'!F$4</f>
        <v>1</v>
      </c>
      <c r="G13" s="59" t="e">
        <f ca="1">'SOC PSY'!G13/'SOC PSY'!G$4</f>
        <v>#VALUE!</v>
      </c>
      <c r="H13" s="59">
        <f ca="1">'SOC PSY'!H13/'SOC PSY'!H$4</f>
        <v>0.83333333333333337</v>
      </c>
      <c r="I13" s="59">
        <f ca="1">'SOC PSY'!I13/'SOC PSY'!I$4</f>
        <v>0.5</v>
      </c>
      <c r="J13" s="59">
        <f ca="1">'SOC PSY'!J13/'SOC PSY'!J$4</f>
        <v>0.75</v>
      </c>
    </row>
    <row r="14" spans="1:10" ht="15">
      <c r="A14" s="56">
        <v>2107</v>
      </c>
      <c r="B14" s="57" t="s">
        <v>151</v>
      </c>
      <c r="C14" s="59" t="e">
        <f ca="1">'SOC PSY'!C14/'SOC PSY'!C$4</f>
        <v>#VALUE!</v>
      </c>
      <c r="D14" s="59">
        <f ca="1">'SOC PSY'!D14/'SOC PSY'!D$4</f>
        <v>1</v>
      </c>
      <c r="E14" s="59" t="e">
        <f ca="1">'SOC PSY'!E14/'SOC PSY'!E$4</f>
        <v>#VALUE!</v>
      </c>
      <c r="F14" s="59">
        <f ca="1">'SOC PSY'!F14/'SOC PSY'!F$4</f>
        <v>1</v>
      </c>
      <c r="G14" s="59" t="e">
        <f ca="1">'SOC PSY'!G14/'SOC PSY'!G$4</f>
        <v>#VALUE!</v>
      </c>
      <c r="H14" s="59">
        <f ca="1">'SOC PSY'!H14/'SOC PSY'!H$4</f>
        <v>1</v>
      </c>
      <c r="I14" s="59">
        <f ca="1">'SOC PSY'!I14/'SOC PSY'!I$4</f>
        <v>1</v>
      </c>
      <c r="J14" s="59">
        <f ca="1">'SOC PSY'!J14/'SOC PSY'!J$4</f>
        <v>1</v>
      </c>
    </row>
    <row r="15" spans="1:10" ht="15">
      <c r="A15" s="56">
        <v>2108</v>
      </c>
      <c r="B15" s="57" t="s">
        <v>153</v>
      </c>
      <c r="C15" s="59" t="e">
        <f ca="1">'SOC PSY'!C15/'SOC PSY'!C$4</f>
        <v>#VALUE!</v>
      </c>
      <c r="D15" s="59">
        <f ca="1">'SOC PSY'!D15/'SOC PSY'!D$4</f>
        <v>0.66666666666666663</v>
      </c>
      <c r="E15" s="59" t="e">
        <f ca="1">'SOC PSY'!E15/'SOC PSY'!E$4</f>
        <v>#VALUE!</v>
      </c>
      <c r="F15" s="59">
        <f ca="1">'SOC PSY'!F15/'SOC PSY'!F$4</f>
        <v>0.75</v>
      </c>
      <c r="G15" s="59" t="e">
        <f ca="1">'SOC PSY'!G15/'SOC PSY'!G$4</f>
        <v>#VALUE!</v>
      </c>
      <c r="H15" s="59">
        <f ca="1">'SOC PSY'!H15/'SOC PSY'!H$4</f>
        <v>0.66666666666666663</v>
      </c>
      <c r="I15" s="59">
        <f ca="1">'SOC PSY'!I15/'SOC PSY'!I$4</f>
        <v>0.5</v>
      </c>
      <c r="J15" s="59">
        <f ca="1">'SOC PSY'!J15/'SOC PSY'!J$4</f>
        <v>0.75</v>
      </c>
    </row>
    <row r="16" spans="1:10" ht="15">
      <c r="A16" s="56">
        <v>2109</v>
      </c>
      <c r="B16" s="57" t="s">
        <v>155</v>
      </c>
      <c r="C16" s="59" t="e">
        <f ca="1">'SOC PSY'!C16/'SOC PSY'!C$4</f>
        <v>#VALUE!</v>
      </c>
      <c r="D16" s="59">
        <f ca="1">'SOC PSY'!D16/'SOC PSY'!D$4</f>
        <v>0.5</v>
      </c>
      <c r="E16" s="59" t="e">
        <f ca="1">'SOC PSY'!E16/'SOC PSY'!E$4</f>
        <v>#VALUE!</v>
      </c>
      <c r="F16" s="59">
        <f ca="1">'SOC PSY'!F16/'SOC PSY'!F$4</f>
        <v>0</v>
      </c>
      <c r="G16" s="59" t="e">
        <f ca="1">'SOC PSY'!G16/'SOC PSY'!G$4</f>
        <v>#VALUE!</v>
      </c>
      <c r="H16" s="59">
        <f ca="1">'SOC PSY'!H16/'SOC PSY'!H$4</f>
        <v>0.5</v>
      </c>
      <c r="I16" s="59">
        <f ca="1">'SOC PSY'!I16/'SOC PSY'!I$4</f>
        <v>0.5</v>
      </c>
      <c r="J16" s="59">
        <f ca="1">'SOC PSY'!J16/'SOC PSY'!J$4</f>
        <v>0.5</v>
      </c>
    </row>
    <row r="17" spans="1:10" ht="15">
      <c r="A17" s="56">
        <v>2110</v>
      </c>
      <c r="B17" s="57" t="s">
        <v>157</v>
      </c>
      <c r="C17" s="59" t="e">
        <f ca="1">'SOC PSY'!C17/'SOC PSY'!C$4</f>
        <v>#VALUE!</v>
      </c>
      <c r="D17" s="59">
        <f ca="1">'SOC PSY'!D17/'SOC PSY'!D$4</f>
        <v>0</v>
      </c>
      <c r="E17" s="59" t="e">
        <f ca="1">'SOC PSY'!E17/'SOC PSY'!E$4</f>
        <v>#VALUE!</v>
      </c>
      <c r="F17" s="59">
        <f ca="1">'SOC PSY'!F17/'SOC PSY'!F$4</f>
        <v>0</v>
      </c>
      <c r="G17" s="59" t="e">
        <f ca="1">'SOC PSY'!G17/'SOC PSY'!G$4</f>
        <v>#VALUE!</v>
      </c>
      <c r="H17" s="59">
        <f ca="1">'SOC PSY'!H17/'SOC PSY'!H$4</f>
        <v>1</v>
      </c>
      <c r="I17" s="59">
        <f ca="1">'SOC PSY'!I17/'SOC PSY'!I$4</f>
        <v>0.5</v>
      </c>
      <c r="J17" s="59">
        <f ca="1">'SOC PSY'!J17/'SOC PSY'!J$4</f>
        <v>1</v>
      </c>
    </row>
    <row r="18" spans="1:10" ht="15">
      <c r="A18" s="56">
        <v>2111</v>
      </c>
      <c r="B18" s="57" t="s">
        <v>159</v>
      </c>
      <c r="C18" s="59" t="e">
        <f ca="1">'SOC PSY'!C18/'SOC PSY'!C$4</f>
        <v>#VALUE!</v>
      </c>
      <c r="D18" s="59">
        <f ca="1">'SOC PSY'!D18/'SOC PSY'!D$4</f>
        <v>0.66666666666666663</v>
      </c>
      <c r="E18" s="59" t="e">
        <f ca="1">'SOC PSY'!E18/'SOC PSY'!E$4</f>
        <v>#VALUE!</v>
      </c>
      <c r="F18" s="59">
        <f ca="1">'SOC PSY'!F18/'SOC PSY'!F$4</f>
        <v>0.75</v>
      </c>
      <c r="G18" s="59" t="e">
        <f ca="1">'SOC PSY'!G18/'SOC PSY'!G$4</f>
        <v>#VALUE!</v>
      </c>
      <c r="H18" s="59">
        <f ca="1">'SOC PSY'!H18/'SOC PSY'!H$4</f>
        <v>0.66666666666666663</v>
      </c>
      <c r="I18" s="59">
        <f ca="1">'SOC PSY'!I18/'SOC PSY'!I$4</f>
        <v>0.5</v>
      </c>
      <c r="J18" s="59">
        <f ca="1">'SOC PSY'!J18/'SOC PSY'!J$4</f>
        <v>0.5</v>
      </c>
    </row>
    <row r="19" spans="1:10" ht="15">
      <c r="A19" s="56">
        <v>2112</v>
      </c>
      <c r="B19" s="57" t="s">
        <v>162</v>
      </c>
      <c r="C19" s="59" t="e">
        <f ca="1">'SOC PSY'!C19/'SOC PSY'!C$4</f>
        <v>#VALUE!</v>
      </c>
      <c r="D19" s="59">
        <f ca="1">'SOC PSY'!D19/'SOC PSY'!D$4</f>
        <v>0.66666666666666663</v>
      </c>
      <c r="E19" s="59" t="e">
        <f ca="1">'SOC PSY'!E19/'SOC PSY'!E$4</f>
        <v>#VALUE!</v>
      </c>
      <c r="F19" s="59">
        <f ca="1">'SOC PSY'!F19/'SOC PSY'!F$4</f>
        <v>0.5</v>
      </c>
      <c r="G19" s="59" t="e">
        <f ca="1">'SOC PSY'!G19/'SOC PSY'!G$4</f>
        <v>#VALUE!</v>
      </c>
      <c r="H19" s="59">
        <f ca="1">'SOC PSY'!H19/'SOC PSY'!H$4</f>
        <v>0.33333333333333331</v>
      </c>
      <c r="I19" s="59">
        <f ca="1">'SOC PSY'!I19/'SOC PSY'!I$4</f>
        <v>0</v>
      </c>
      <c r="J19" s="59">
        <f ca="1">'SOC PSY'!J19/'SOC PSY'!J$4</f>
        <v>0.5</v>
      </c>
    </row>
    <row r="20" spans="1:10" ht="15">
      <c r="A20" s="56">
        <v>2113</v>
      </c>
      <c r="B20" s="57" t="s">
        <v>166</v>
      </c>
      <c r="C20" s="59" t="e">
        <f ca="1">'SOC PSY'!C20/'SOC PSY'!C$4</f>
        <v>#VALUE!</v>
      </c>
      <c r="D20" s="59">
        <f ca="1">'SOC PSY'!D20/'SOC PSY'!D$4</f>
        <v>1</v>
      </c>
      <c r="E20" s="59" t="e">
        <f ca="1">'SOC PSY'!E20/'SOC PSY'!E$4</f>
        <v>#VALUE!</v>
      </c>
      <c r="F20" s="59">
        <f ca="1">'SOC PSY'!F20/'SOC PSY'!F$4</f>
        <v>1</v>
      </c>
      <c r="G20" s="59" t="e">
        <f ca="1">'SOC PSY'!G20/'SOC PSY'!G$4</f>
        <v>#VALUE!</v>
      </c>
      <c r="H20" s="59">
        <f ca="1">'SOC PSY'!H20/'SOC PSY'!H$4</f>
        <v>0.83333333333333337</v>
      </c>
      <c r="I20" s="59">
        <f ca="1">'SOC PSY'!I20/'SOC PSY'!I$4</f>
        <v>1</v>
      </c>
      <c r="J20" s="59">
        <f ca="1">'SOC PSY'!J20/'SOC PSY'!J$4</f>
        <v>0.5</v>
      </c>
    </row>
    <row r="21" spans="1:10" ht="15">
      <c r="A21" s="56">
        <v>2114</v>
      </c>
      <c r="B21" s="57" t="s">
        <v>167</v>
      </c>
      <c r="C21" s="59" t="e">
        <f ca="1">'SOC PSY'!C21/'SOC PSY'!C$4</f>
        <v>#VALUE!</v>
      </c>
      <c r="D21" s="59">
        <f ca="1">'SOC PSY'!D21/'SOC PSY'!D$4</f>
        <v>0.5</v>
      </c>
      <c r="E21" s="59" t="e">
        <f ca="1">'SOC PSY'!E21/'SOC PSY'!E$4</f>
        <v>#VALUE!</v>
      </c>
      <c r="F21" s="59">
        <f ca="1">'SOC PSY'!F21/'SOC PSY'!F$4</f>
        <v>0.5</v>
      </c>
      <c r="G21" s="59" t="e">
        <f ca="1">'SOC PSY'!G21/'SOC PSY'!G$4</f>
        <v>#VALUE!</v>
      </c>
      <c r="H21" s="59">
        <f ca="1">'SOC PSY'!H21/'SOC PSY'!H$4</f>
        <v>0.66666666666666663</v>
      </c>
      <c r="I21" s="59">
        <f ca="1">'SOC PSY'!I21/'SOC PSY'!I$4</f>
        <v>0.5</v>
      </c>
      <c r="J21" s="59">
        <f ca="1">'SOC PSY'!J21/'SOC PSY'!J$4</f>
        <v>0.25</v>
      </c>
    </row>
    <row r="22" spans="1:10" ht="15">
      <c r="A22" s="56">
        <v>2115</v>
      </c>
      <c r="B22" s="57" t="s">
        <v>168</v>
      </c>
      <c r="C22" s="59" t="e">
        <f ca="1">'SOC PSY'!C22/'SOC PSY'!C$4</f>
        <v>#VALUE!</v>
      </c>
      <c r="D22" s="59">
        <f ca="1">'SOC PSY'!D22/'SOC PSY'!D$4</f>
        <v>0.16666666666666666</v>
      </c>
      <c r="E22" s="59" t="e">
        <f ca="1">'SOC PSY'!E22/'SOC PSY'!E$4</f>
        <v>#VALUE!</v>
      </c>
      <c r="F22" s="59">
        <f ca="1">'SOC PSY'!F22/'SOC PSY'!F$4</f>
        <v>0.5</v>
      </c>
      <c r="G22" s="59" t="e">
        <f ca="1">'SOC PSY'!G22/'SOC PSY'!G$4</f>
        <v>#VALUE!</v>
      </c>
      <c r="H22" s="59">
        <f ca="1">'SOC PSY'!H22/'SOC PSY'!H$4</f>
        <v>0.5</v>
      </c>
      <c r="I22" s="59">
        <f ca="1">'SOC PSY'!I22/'SOC PSY'!I$4</f>
        <v>0</v>
      </c>
      <c r="J22" s="59">
        <f ca="1">'SOC PSY'!J22/'SOC PSY'!J$4</f>
        <v>0.5</v>
      </c>
    </row>
    <row r="23" spans="1:10" ht="15">
      <c r="A23" s="56">
        <v>2116</v>
      </c>
      <c r="B23" s="57" t="s">
        <v>169</v>
      </c>
      <c r="C23" s="59" t="e">
        <f ca="1">'SOC PSY'!C23/'SOC PSY'!C$4</f>
        <v>#VALUE!</v>
      </c>
      <c r="D23" s="59">
        <f ca="1">'SOC PSY'!D23/'SOC PSY'!D$4</f>
        <v>0.33333333333333331</v>
      </c>
      <c r="E23" s="59" t="e">
        <f ca="1">'SOC PSY'!E23/'SOC PSY'!E$4</f>
        <v>#VALUE!</v>
      </c>
      <c r="F23" s="59">
        <f ca="1">'SOC PSY'!F23/'SOC PSY'!F$4</f>
        <v>0.5</v>
      </c>
      <c r="G23" s="59" t="e">
        <f ca="1">'SOC PSY'!G23/'SOC PSY'!G$4</f>
        <v>#VALUE!</v>
      </c>
      <c r="H23" s="59">
        <f ca="1">'SOC PSY'!H23/'SOC PSY'!H$4</f>
        <v>0.16666666666666666</v>
      </c>
      <c r="I23" s="59">
        <f ca="1">'SOC PSY'!I23/'SOC PSY'!I$4</f>
        <v>0</v>
      </c>
      <c r="J23" s="59">
        <f ca="1">'SOC PSY'!J23/'SOC PSY'!J$4</f>
        <v>0.25</v>
      </c>
    </row>
    <row r="24" spans="1:10" ht="15">
      <c r="A24" s="56">
        <v>2117</v>
      </c>
      <c r="B24" s="57" t="s">
        <v>170</v>
      </c>
      <c r="C24" s="59" t="e">
        <f ca="1">'SOC PSY'!C24/'SOC PSY'!C$4</f>
        <v>#VALUE!</v>
      </c>
      <c r="D24" s="59">
        <f ca="1">'SOC PSY'!D24/'SOC PSY'!D$4</f>
        <v>1</v>
      </c>
      <c r="E24" s="59" t="e">
        <f ca="1">'SOC PSY'!E24/'SOC PSY'!E$4</f>
        <v>#VALUE!</v>
      </c>
      <c r="F24" s="59">
        <f ca="1">'SOC PSY'!F24/'SOC PSY'!F$4</f>
        <v>1</v>
      </c>
      <c r="G24" s="59" t="e">
        <f ca="1">'SOC PSY'!G24/'SOC PSY'!G$4</f>
        <v>#VALUE!</v>
      </c>
      <c r="H24" s="59">
        <f ca="1">'SOC PSY'!H24/'SOC PSY'!H$4</f>
        <v>1</v>
      </c>
      <c r="I24" s="59">
        <f ca="1">'SOC PSY'!I24/'SOC PSY'!I$4</f>
        <v>1</v>
      </c>
      <c r="J24" s="59">
        <f ca="1">'SOC PSY'!J24/'SOC PSY'!J$4</f>
        <v>0.5</v>
      </c>
    </row>
    <row r="25" spans="1:10" ht="15">
      <c r="A25" s="56">
        <v>2118</v>
      </c>
      <c r="B25" s="57" t="s">
        <v>171</v>
      </c>
      <c r="C25" s="59" t="e">
        <f ca="1">'SOC PSY'!C25/'SOC PSY'!C$4</f>
        <v>#VALUE!</v>
      </c>
      <c r="D25" s="59">
        <f ca="1">'SOC PSY'!D25/'SOC PSY'!D$4</f>
        <v>0.33333333333333331</v>
      </c>
      <c r="E25" s="59" t="e">
        <f ca="1">'SOC PSY'!E25/'SOC PSY'!E$4</f>
        <v>#VALUE!</v>
      </c>
      <c r="F25" s="59">
        <f ca="1">'SOC PSY'!F25/'SOC PSY'!F$4</f>
        <v>0.75</v>
      </c>
      <c r="G25" s="59" t="e">
        <f ca="1">'SOC PSY'!G25/'SOC PSY'!G$4</f>
        <v>#VALUE!</v>
      </c>
      <c r="H25" s="59">
        <f ca="1">'SOC PSY'!H25/'SOC PSY'!H$4</f>
        <v>0.5</v>
      </c>
      <c r="I25" s="59">
        <f ca="1">'SOC PSY'!I25/'SOC PSY'!I$4</f>
        <v>0.5</v>
      </c>
      <c r="J25" s="59">
        <f ca="1">'SOC PSY'!J25/'SOC PSY'!J$4</f>
        <v>0.5</v>
      </c>
    </row>
    <row r="26" spans="1:10" ht="15">
      <c r="A26" s="56">
        <v>2119</v>
      </c>
      <c r="B26" s="57" t="s">
        <v>172</v>
      </c>
      <c r="C26" s="59" t="e">
        <f ca="1">'SOC PSY'!C26/'SOC PSY'!C$4</f>
        <v>#VALUE!</v>
      </c>
      <c r="D26" s="59">
        <f ca="1">'SOC PSY'!D26/'SOC PSY'!D$4</f>
        <v>0.5</v>
      </c>
      <c r="E26" s="59" t="e">
        <f ca="1">'SOC PSY'!E26/'SOC PSY'!E$4</f>
        <v>#VALUE!</v>
      </c>
      <c r="F26" s="59">
        <f ca="1">'SOC PSY'!F26/'SOC PSY'!F$4</f>
        <v>1</v>
      </c>
      <c r="G26" s="59" t="e">
        <f ca="1">'SOC PSY'!G26/'SOC PSY'!G$4</f>
        <v>#VALUE!</v>
      </c>
      <c r="H26" s="59">
        <f ca="1">'SOC PSY'!H26/'SOC PSY'!H$4</f>
        <v>0.5</v>
      </c>
      <c r="I26" s="59">
        <f ca="1">'SOC PSY'!I26/'SOC PSY'!I$4</f>
        <v>1</v>
      </c>
      <c r="J26" s="59">
        <f ca="1">'SOC PSY'!J26/'SOC PSY'!J$4</f>
        <v>0.75</v>
      </c>
    </row>
    <row r="27" spans="1:10" ht="15">
      <c r="A27" s="56">
        <v>2120</v>
      </c>
      <c r="B27" s="57" t="s">
        <v>173</v>
      </c>
      <c r="C27" s="59" t="e">
        <f ca="1">'SOC PSY'!C27/'SOC PSY'!C$4</f>
        <v>#VALUE!</v>
      </c>
      <c r="D27" s="59">
        <f ca="1">'SOC PSY'!D27/'SOC PSY'!D$4</f>
        <v>0.33333333333333331</v>
      </c>
      <c r="E27" s="59" t="e">
        <f ca="1">'SOC PSY'!E27/'SOC PSY'!E$4</f>
        <v>#VALUE!</v>
      </c>
      <c r="F27" s="59">
        <f ca="1">'SOC PSY'!F27/'SOC PSY'!F$4</f>
        <v>0.25</v>
      </c>
      <c r="G27" s="59" t="e">
        <f ca="1">'SOC PSY'!G27/'SOC PSY'!G$4</f>
        <v>#VALUE!</v>
      </c>
      <c r="H27" s="59">
        <f ca="1">'SOC PSY'!H27/'SOC PSY'!H$4</f>
        <v>0.16666666666666666</v>
      </c>
      <c r="I27" s="59">
        <f ca="1">'SOC PSY'!I27/'SOC PSY'!I$4</f>
        <v>0</v>
      </c>
      <c r="J27" s="59">
        <f ca="1">'SOC PSY'!J27/'SOC PSY'!J$4</f>
        <v>0.25</v>
      </c>
    </row>
    <row r="28" spans="1:10" ht="15">
      <c r="A28" s="56">
        <v>2121</v>
      </c>
      <c r="B28" s="57" t="s">
        <v>174</v>
      </c>
      <c r="C28" s="59" t="e">
        <f ca="1">'SOC PSY'!C28/'SOC PSY'!C$4</f>
        <v>#VALUE!</v>
      </c>
      <c r="D28" s="59">
        <f ca="1">'SOC PSY'!D28/'SOC PSY'!D$4</f>
        <v>0</v>
      </c>
      <c r="E28" s="59" t="e">
        <f ca="1">'SOC PSY'!E28/'SOC PSY'!E$4</f>
        <v>#VALUE!</v>
      </c>
      <c r="F28" s="59">
        <f ca="1">'SOC PSY'!F28/'SOC PSY'!F$4</f>
        <v>0</v>
      </c>
      <c r="G28" s="59" t="e">
        <f ca="1">'SOC PSY'!G28/'SOC PSY'!G$4</f>
        <v>#VALUE!</v>
      </c>
      <c r="H28" s="59">
        <f ca="1">'SOC PSY'!H28/'SOC PSY'!H$4</f>
        <v>0.16666666666666666</v>
      </c>
      <c r="I28" s="59">
        <f ca="1">'SOC PSY'!I28/'SOC PSY'!I$4</f>
        <v>0</v>
      </c>
      <c r="J28" s="59">
        <f ca="1">'SOC PSY'!J28/'SOC PSY'!J$4</f>
        <v>0</v>
      </c>
    </row>
    <row r="29" spans="1:10" ht="15">
      <c r="A29" s="56">
        <v>2122</v>
      </c>
      <c r="B29" s="57" t="s">
        <v>175</v>
      </c>
      <c r="C29" s="59" t="e">
        <f ca="1">'SOC PSY'!C29/'SOC PSY'!C$4</f>
        <v>#VALUE!</v>
      </c>
      <c r="D29" s="59">
        <f ca="1">'SOC PSY'!D29/'SOC PSY'!D$4</f>
        <v>0.83333333333333337</v>
      </c>
      <c r="E29" s="59" t="e">
        <f ca="1">'SOC PSY'!E29/'SOC PSY'!E$4</f>
        <v>#VALUE!</v>
      </c>
      <c r="F29" s="59">
        <f ca="1">'SOC PSY'!F29/'SOC PSY'!F$4</f>
        <v>1</v>
      </c>
      <c r="G29" s="59" t="e">
        <f ca="1">'SOC PSY'!G29/'SOC PSY'!G$4</f>
        <v>#VALUE!</v>
      </c>
      <c r="H29" s="59">
        <f ca="1">'SOC PSY'!H29/'SOC PSY'!H$4</f>
        <v>0.66666666666666663</v>
      </c>
      <c r="I29" s="59">
        <f ca="1">'SOC PSY'!I29/'SOC PSY'!I$4</f>
        <v>1</v>
      </c>
      <c r="J29" s="59">
        <f ca="1">'SOC PSY'!J29/'SOC PSY'!J$4</f>
        <v>1</v>
      </c>
    </row>
    <row r="30" spans="1:10" ht="15">
      <c r="A30" s="56">
        <v>2123</v>
      </c>
      <c r="B30" s="57" t="s">
        <v>176</v>
      </c>
      <c r="C30" s="59" t="e">
        <f ca="1">'SOC PSY'!C30/'SOC PSY'!C$4</f>
        <v>#VALUE!</v>
      </c>
      <c r="D30" s="59">
        <f ca="1">'SOC PSY'!D30/'SOC PSY'!D$4</f>
        <v>0.16666666666666666</v>
      </c>
      <c r="E30" s="59" t="e">
        <f ca="1">'SOC PSY'!E30/'SOC PSY'!E$4</f>
        <v>#VALUE!</v>
      </c>
      <c r="F30" s="59">
        <f ca="1">'SOC PSY'!F30/'SOC PSY'!F$4</f>
        <v>0</v>
      </c>
      <c r="G30" s="59" t="e">
        <f ca="1">'SOC PSY'!G30/'SOC PSY'!G$4</f>
        <v>#VALUE!</v>
      </c>
      <c r="H30" s="59">
        <f ca="1">'SOC PSY'!H30/'SOC PSY'!H$4</f>
        <v>0</v>
      </c>
      <c r="I30" s="59">
        <f ca="1">'SOC PSY'!I30/'SOC PSY'!I$4</f>
        <v>0</v>
      </c>
      <c r="J30" s="59">
        <f ca="1">'SOC PSY'!J30/'SOC PSY'!J$4</f>
        <v>0</v>
      </c>
    </row>
    <row r="31" spans="1:10" ht="15">
      <c r="A31" s="56">
        <v>2124</v>
      </c>
      <c r="B31" s="57" t="s">
        <v>177</v>
      </c>
      <c r="C31" s="59" t="e">
        <f ca="1">'SOC PSY'!C31/'SOC PSY'!C$4</f>
        <v>#VALUE!</v>
      </c>
      <c r="D31" s="59">
        <f ca="1">'SOC PSY'!D31/'SOC PSY'!D$4</f>
        <v>0.5</v>
      </c>
      <c r="E31" s="59" t="e">
        <f ca="1">'SOC PSY'!E31/'SOC PSY'!E$4</f>
        <v>#VALUE!</v>
      </c>
      <c r="F31" s="59">
        <f ca="1">'SOC PSY'!F31/'SOC PSY'!F$4</f>
        <v>0.25</v>
      </c>
      <c r="G31" s="59" t="e">
        <f ca="1">'SOC PSY'!G31/'SOC PSY'!G$4</f>
        <v>#VALUE!</v>
      </c>
      <c r="H31" s="59">
        <f ca="1">'SOC PSY'!H31/'SOC PSY'!H$4</f>
        <v>0.5</v>
      </c>
      <c r="I31" s="59">
        <f ca="1">'SOC PSY'!I31/'SOC PSY'!I$4</f>
        <v>0.5</v>
      </c>
      <c r="J31" s="59">
        <f ca="1">'SOC PSY'!J31/'SOC PSY'!J$4</f>
        <v>0</v>
      </c>
    </row>
    <row r="32" spans="1:10" ht="15">
      <c r="A32" s="56">
        <v>2125</v>
      </c>
      <c r="B32" s="57" t="s">
        <v>178</v>
      </c>
      <c r="C32" s="59" t="e">
        <f ca="1">'SOC PSY'!C32/'SOC PSY'!C$4</f>
        <v>#VALUE!</v>
      </c>
      <c r="D32" s="59">
        <f ca="1">'SOC PSY'!D32/'SOC PSY'!D$4</f>
        <v>1</v>
      </c>
      <c r="E32" s="59" t="e">
        <f ca="1">'SOC PSY'!E32/'SOC PSY'!E$4</f>
        <v>#VALUE!</v>
      </c>
      <c r="F32" s="59">
        <f ca="1">'SOC PSY'!F32/'SOC PSY'!F$4</f>
        <v>1</v>
      </c>
      <c r="G32" s="59" t="e">
        <f ca="1">'SOC PSY'!G32/'SOC PSY'!G$4</f>
        <v>#VALUE!</v>
      </c>
      <c r="H32" s="59">
        <f ca="1">'SOC PSY'!H32/'SOC PSY'!H$4</f>
        <v>1</v>
      </c>
      <c r="I32" s="59">
        <f ca="1">'SOC PSY'!I32/'SOC PSY'!I$4</f>
        <v>0.5</v>
      </c>
      <c r="J32" s="59">
        <f ca="1">'SOC PSY'!J32/'SOC PSY'!J$4</f>
        <v>0.75</v>
      </c>
    </row>
    <row r="33" spans="1:10" ht="15">
      <c r="A33" s="56">
        <v>2126</v>
      </c>
      <c r="B33" s="57" t="s">
        <v>179</v>
      </c>
      <c r="C33" s="59" t="e">
        <f ca="1">'SOC PSY'!C33/'SOC PSY'!C$4</f>
        <v>#VALUE!</v>
      </c>
      <c r="D33" s="59">
        <f ca="1">'SOC PSY'!D33/'SOC PSY'!D$4</f>
        <v>0.5</v>
      </c>
      <c r="E33" s="59" t="e">
        <f ca="1">'SOC PSY'!E33/'SOC PSY'!E$4</f>
        <v>#VALUE!</v>
      </c>
      <c r="F33" s="59">
        <f ca="1">'SOC PSY'!F33/'SOC PSY'!F$4</f>
        <v>0.75</v>
      </c>
      <c r="G33" s="59" t="e">
        <f ca="1">'SOC PSY'!G33/'SOC PSY'!G$4</f>
        <v>#VALUE!</v>
      </c>
      <c r="H33" s="59">
        <f ca="1">'SOC PSY'!H33/'SOC PSY'!H$4</f>
        <v>0.66666666666666663</v>
      </c>
      <c r="I33" s="59">
        <f ca="1">'SOC PSY'!I33/'SOC PSY'!I$4</f>
        <v>0</v>
      </c>
      <c r="J33" s="59">
        <f ca="1">'SOC PSY'!J33/'SOC PSY'!J$4</f>
        <v>0.25</v>
      </c>
    </row>
    <row r="34" spans="1:10" ht="15">
      <c r="A34" s="56">
        <v>2127</v>
      </c>
      <c r="B34" s="57" t="s">
        <v>180</v>
      </c>
      <c r="C34" s="59" t="e">
        <f ca="1">'SOC PSY'!C34/'SOC PSY'!C$4</f>
        <v>#VALUE!</v>
      </c>
      <c r="D34" s="59">
        <f ca="1">'SOC PSY'!D34/'SOC PSY'!D$4</f>
        <v>1</v>
      </c>
      <c r="E34" s="59" t="e">
        <f ca="1">'SOC PSY'!E34/'SOC PSY'!E$4</f>
        <v>#VALUE!</v>
      </c>
      <c r="F34" s="59">
        <f ca="1">'SOC PSY'!F34/'SOC PSY'!F$4</f>
        <v>1</v>
      </c>
      <c r="G34" s="59" t="e">
        <f ca="1">'SOC PSY'!G34/'SOC PSY'!G$4</f>
        <v>#VALUE!</v>
      </c>
      <c r="H34" s="59">
        <f ca="1">'SOC PSY'!H34/'SOC PSY'!H$4</f>
        <v>1</v>
      </c>
      <c r="I34" s="59">
        <f ca="1">'SOC PSY'!I34/'SOC PSY'!I$4</f>
        <v>0.5</v>
      </c>
      <c r="J34" s="59">
        <f ca="1">'SOC PSY'!J34/'SOC PSY'!J$4</f>
        <v>0.75</v>
      </c>
    </row>
    <row r="35" spans="1:10" ht="15">
      <c r="A35" s="56">
        <v>2128</v>
      </c>
      <c r="B35" s="57" t="s">
        <v>181</v>
      </c>
      <c r="C35" s="59" t="e">
        <f ca="1">'SOC PSY'!C35/'SOC PSY'!C$4</f>
        <v>#VALUE!</v>
      </c>
      <c r="D35" s="59">
        <f ca="1">'SOC PSY'!D35/'SOC PSY'!D$4</f>
        <v>0.66666666666666663</v>
      </c>
      <c r="E35" s="59" t="e">
        <f ca="1">'SOC PSY'!E35/'SOC PSY'!E$4</f>
        <v>#VALUE!</v>
      </c>
      <c r="F35" s="59">
        <f ca="1">'SOC PSY'!F35/'SOC PSY'!F$4</f>
        <v>0.75</v>
      </c>
      <c r="G35" s="59" t="e">
        <f ca="1">'SOC PSY'!G35/'SOC PSY'!G$4</f>
        <v>#VALUE!</v>
      </c>
      <c r="H35" s="59">
        <f ca="1">'SOC PSY'!H35/'SOC PSY'!H$4</f>
        <v>0.33333333333333331</v>
      </c>
      <c r="I35" s="59">
        <f ca="1">'SOC PSY'!I35/'SOC PSY'!I$4</f>
        <v>0</v>
      </c>
      <c r="J35" s="59">
        <f ca="1">'SOC PSY'!J35/'SOC PSY'!J$4</f>
        <v>0.5</v>
      </c>
    </row>
    <row r="36" spans="1:10" ht="15">
      <c r="A36" s="56">
        <v>2129</v>
      </c>
      <c r="B36" s="57" t="s">
        <v>182</v>
      </c>
      <c r="C36" s="59" t="e">
        <f ca="1">'SOC PSY'!C36/'SOC PSY'!C$4</f>
        <v>#VALUE!</v>
      </c>
      <c r="D36" s="59">
        <f ca="1">'SOC PSY'!D36/'SOC PSY'!D$4</f>
        <v>0.5</v>
      </c>
      <c r="E36" s="59" t="e">
        <f ca="1">'SOC PSY'!E36/'SOC PSY'!E$4</f>
        <v>#VALUE!</v>
      </c>
      <c r="F36" s="59">
        <f ca="1">'SOC PSY'!F36/'SOC PSY'!F$4</f>
        <v>0.25</v>
      </c>
      <c r="G36" s="59" t="e">
        <f ca="1">'SOC PSY'!G36/'SOC PSY'!G$4</f>
        <v>#VALUE!</v>
      </c>
      <c r="H36" s="59">
        <f ca="1">'SOC PSY'!H36/'SOC PSY'!H$4</f>
        <v>0.83333333333333337</v>
      </c>
      <c r="I36" s="59">
        <f ca="1">'SOC PSY'!I36/'SOC PSY'!I$4</f>
        <v>0</v>
      </c>
      <c r="J36" s="59">
        <f ca="1">'SOC PSY'!J36/'SOC PSY'!J$4</f>
        <v>0.5</v>
      </c>
    </row>
    <row r="37" spans="1:10" ht="15">
      <c r="A37" s="56">
        <v>2130</v>
      </c>
      <c r="B37" s="57" t="s">
        <v>183</v>
      </c>
      <c r="C37" s="59" t="e">
        <f ca="1">'SOC PSY'!C37/'SOC PSY'!C$4</f>
        <v>#VALUE!</v>
      </c>
      <c r="D37" s="59">
        <f ca="1">'SOC PSY'!D37/'SOC PSY'!D$4</f>
        <v>1</v>
      </c>
      <c r="E37" s="59" t="e">
        <f ca="1">'SOC PSY'!E37/'SOC PSY'!E$4</f>
        <v>#VALUE!</v>
      </c>
      <c r="F37" s="59">
        <f ca="1">'SOC PSY'!F37/'SOC PSY'!F$4</f>
        <v>0.75</v>
      </c>
      <c r="G37" s="59" t="e">
        <f ca="1">'SOC PSY'!G37/'SOC PSY'!G$4</f>
        <v>#VALUE!</v>
      </c>
      <c r="H37" s="59">
        <f ca="1">'SOC PSY'!H37/'SOC PSY'!H$4</f>
        <v>1</v>
      </c>
      <c r="I37" s="59">
        <f ca="1">'SOC PSY'!I37/'SOC PSY'!I$4</f>
        <v>1</v>
      </c>
      <c r="J37" s="59">
        <f ca="1">'SOC PSY'!J37/'SOC PSY'!J$4</f>
        <v>1</v>
      </c>
    </row>
    <row r="38" spans="1:10" ht="15">
      <c r="A38" s="56">
        <v>2131</v>
      </c>
      <c r="B38" s="57" t="s">
        <v>184</v>
      </c>
      <c r="C38" s="59" t="e">
        <f ca="1">'SOC PSY'!C38/'SOC PSY'!C$4</f>
        <v>#VALUE!</v>
      </c>
      <c r="D38" s="59">
        <f ca="1">'SOC PSY'!D38/'SOC PSY'!D$4</f>
        <v>0.66666666666666663</v>
      </c>
      <c r="E38" s="59" t="e">
        <f ca="1">'SOC PSY'!E38/'SOC PSY'!E$4</f>
        <v>#VALUE!</v>
      </c>
      <c r="F38" s="59">
        <f ca="1">'SOC PSY'!F38/'SOC PSY'!F$4</f>
        <v>1</v>
      </c>
      <c r="G38" s="59" t="e">
        <f ca="1">'SOC PSY'!G38/'SOC PSY'!G$4</f>
        <v>#VALUE!</v>
      </c>
      <c r="H38" s="59">
        <f ca="1">'SOC PSY'!H38/'SOC PSY'!H$4</f>
        <v>1</v>
      </c>
      <c r="I38" s="59">
        <f ca="1">'SOC PSY'!I38/'SOC PSY'!I$4</f>
        <v>1</v>
      </c>
      <c r="J38" s="59">
        <f ca="1">'SOC PSY'!J38/'SOC PSY'!J$4</f>
        <v>1</v>
      </c>
    </row>
    <row r="39" spans="1:10" ht="15">
      <c r="A39" s="56">
        <v>2132</v>
      </c>
      <c r="B39" s="57" t="s">
        <v>185</v>
      </c>
      <c r="C39" s="59" t="e">
        <f ca="1">'SOC PSY'!C39/'SOC PSY'!C$4</f>
        <v>#VALUE!</v>
      </c>
      <c r="D39" s="59">
        <f ca="1">'SOC PSY'!D39/'SOC PSY'!D$4</f>
        <v>0.83333333333333337</v>
      </c>
      <c r="E39" s="59" t="e">
        <f ca="1">'SOC PSY'!E39/'SOC PSY'!E$4</f>
        <v>#VALUE!</v>
      </c>
      <c r="F39" s="59">
        <f ca="1">'SOC PSY'!F39/'SOC PSY'!F$4</f>
        <v>0.75</v>
      </c>
      <c r="G39" s="59" t="e">
        <f ca="1">'SOC PSY'!G39/'SOC PSY'!G$4</f>
        <v>#VALUE!</v>
      </c>
      <c r="H39" s="59">
        <f ca="1">'SOC PSY'!H39/'SOC PSY'!H$4</f>
        <v>1</v>
      </c>
      <c r="I39" s="59">
        <f ca="1">'SOC PSY'!I39/'SOC PSY'!I$4</f>
        <v>1</v>
      </c>
      <c r="J39" s="59">
        <f ca="1">'SOC PSY'!J39/'SOC PSY'!J$4</f>
        <v>1</v>
      </c>
    </row>
    <row r="40" spans="1:10" ht="15">
      <c r="A40" s="56">
        <v>2133</v>
      </c>
      <c r="B40" s="57" t="s">
        <v>186</v>
      </c>
      <c r="C40" s="59" t="e">
        <f ca="1">'SOC PSY'!C40/'SOC PSY'!C$4</f>
        <v>#VALUE!</v>
      </c>
      <c r="D40" s="59">
        <f ca="1">'SOC PSY'!D40/'SOC PSY'!D$4</f>
        <v>0.83333333333333337</v>
      </c>
      <c r="E40" s="59" t="e">
        <f ca="1">'SOC PSY'!E40/'SOC PSY'!E$4</f>
        <v>#VALUE!</v>
      </c>
      <c r="F40" s="59">
        <f ca="1">'SOC PSY'!F40/'SOC PSY'!F$4</f>
        <v>1</v>
      </c>
      <c r="G40" s="59" t="e">
        <f ca="1">'SOC PSY'!G40/'SOC PSY'!G$4</f>
        <v>#VALUE!</v>
      </c>
      <c r="H40" s="59">
        <f ca="1">'SOC PSY'!H40/'SOC PSY'!H$4</f>
        <v>1</v>
      </c>
      <c r="I40" s="59">
        <f ca="1">'SOC PSY'!I40/'SOC PSY'!I$4</f>
        <v>1</v>
      </c>
      <c r="J40" s="59">
        <f ca="1">'SOC PSY'!J40/'SOC PSY'!J$4</f>
        <v>0.75</v>
      </c>
    </row>
    <row r="41" spans="1:10" ht="15">
      <c r="A41" s="56">
        <v>2134</v>
      </c>
      <c r="B41" s="57" t="s">
        <v>187</v>
      </c>
      <c r="C41" s="59" t="e">
        <f ca="1">'SOC PSY'!C41/'SOC PSY'!C$4</f>
        <v>#VALUE!</v>
      </c>
      <c r="D41" s="59">
        <f ca="1">'SOC PSY'!D41/'SOC PSY'!D$4</f>
        <v>1</v>
      </c>
      <c r="E41" s="59" t="e">
        <f ca="1">'SOC PSY'!E41/'SOC PSY'!E$4</f>
        <v>#VALUE!</v>
      </c>
      <c r="F41" s="59">
        <f ca="1">'SOC PSY'!F41/'SOC PSY'!F$4</f>
        <v>0.75</v>
      </c>
      <c r="G41" s="59" t="e">
        <f ca="1">'SOC PSY'!G41/'SOC PSY'!G$4</f>
        <v>#VALUE!</v>
      </c>
      <c r="H41" s="59">
        <f ca="1">'SOC PSY'!H41/'SOC PSY'!H$4</f>
        <v>1</v>
      </c>
      <c r="I41" s="59">
        <f ca="1">'SOC PSY'!I41/'SOC PSY'!I$4</f>
        <v>1</v>
      </c>
      <c r="J41" s="59">
        <f ca="1">'SOC PSY'!J41/'SOC PSY'!J$4</f>
        <v>1</v>
      </c>
    </row>
    <row r="42" spans="1:10" ht="15">
      <c r="A42" s="56">
        <v>2135</v>
      </c>
      <c r="B42" s="57" t="s">
        <v>188</v>
      </c>
      <c r="C42" s="59" t="e">
        <f ca="1">'SOC PSY'!C42/'SOC PSY'!C$4</f>
        <v>#VALUE!</v>
      </c>
      <c r="D42" s="59">
        <f ca="1">'SOC PSY'!D42/'SOC PSY'!D$4</f>
        <v>0.5</v>
      </c>
      <c r="E42" s="59" t="e">
        <f ca="1">'SOC PSY'!E42/'SOC PSY'!E$4</f>
        <v>#VALUE!</v>
      </c>
      <c r="F42" s="59">
        <f ca="1">'SOC PSY'!F42/'SOC PSY'!F$4</f>
        <v>1</v>
      </c>
      <c r="G42" s="59" t="e">
        <f ca="1">'SOC PSY'!G42/'SOC PSY'!G$4</f>
        <v>#VALUE!</v>
      </c>
      <c r="H42" s="59">
        <f ca="1">'SOC PSY'!H42/'SOC PSY'!H$4</f>
        <v>0.66666666666666663</v>
      </c>
      <c r="I42" s="59">
        <f ca="1">'SOC PSY'!I42/'SOC PSY'!I$4</f>
        <v>0</v>
      </c>
      <c r="J42" s="59">
        <f ca="1">'SOC PSY'!J42/'SOC PSY'!J$4</f>
        <v>0.75</v>
      </c>
    </row>
    <row r="43" spans="1:10" ht="15">
      <c r="A43" s="56">
        <v>2136</v>
      </c>
      <c r="B43" s="57" t="s">
        <v>189</v>
      </c>
      <c r="C43" s="59" t="e">
        <f ca="1">'SOC PSY'!C43/'SOC PSY'!C$4</f>
        <v>#VALUE!</v>
      </c>
      <c r="D43" s="59">
        <f ca="1">'SOC PSY'!D43/'SOC PSY'!D$4</f>
        <v>0.83333333333333337</v>
      </c>
      <c r="E43" s="59" t="e">
        <f ca="1">'SOC PSY'!E43/'SOC PSY'!E$4</f>
        <v>#VALUE!</v>
      </c>
      <c r="F43" s="59">
        <f ca="1">'SOC PSY'!F43/'SOC PSY'!F$4</f>
        <v>0.75</v>
      </c>
      <c r="G43" s="59" t="e">
        <f ca="1">'SOC PSY'!G43/'SOC PSY'!G$4</f>
        <v>#VALUE!</v>
      </c>
      <c r="H43" s="59">
        <f ca="1">'SOC PSY'!H43/'SOC PSY'!H$4</f>
        <v>0.83333333333333337</v>
      </c>
      <c r="I43" s="59">
        <f ca="1">'SOC PSY'!I43/'SOC PSY'!I$4</f>
        <v>1</v>
      </c>
      <c r="J43" s="59">
        <f ca="1">'SOC PSY'!J43/'SOC PSY'!J$4</f>
        <v>1</v>
      </c>
    </row>
    <row r="44" spans="1:10" ht="15">
      <c r="A44" s="56">
        <v>2137</v>
      </c>
      <c r="B44" s="57" t="s">
        <v>190</v>
      </c>
      <c r="C44" s="59" t="e">
        <f ca="1">'SOC PSY'!C44/'SOC PSY'!C$4</f>
        <v>#VALUE!</v>
      </c>
      <c r="D44" s="59">
        <f ca="1">'SOC PSY'!D44/'SOC PSY'!D$4</f>
        <v>0.83333333333333337</v>
      </c>
      <c r="E44" s="59" t="e">
        <f ca="1">'SOC PSY'!E44/'SOC PSY'!E$4</f>
        <v>#VALUE!</v>
      </c>
      <c r="F44" s="59">
        <f ca="1">'SOC PSY'!F44/'SOC PSY'!F$4</f>
        <v>1</v>
      </c>
      <c r="G44" s="59" t="e">
        <f ca="1">'SOC PSY'!G44/'SOC PSY'!G$4</f>
        <v>#VALUE!</v>
      </c>
      <c r="H44" s="59">
        <f ca="1">'SOC PSY'!H44/'SOC PSY'!H$4</f>
        <v>1</v>
      </c>
      <c r="I44" s="59">
        <f ca="1">'SOC PSY'!I44/'SOC PSY'!I$4</f>
        <v>0.5</v>
      </c>
      <c r="J44" s="59">
        <f ca="1">'SOC PSY'!J44/'SOC PSY'!J$4</f>
        <v>0.5</v>
      </c>
    </row>
    <row r="45" spans="1:10" ht="15">
      <c r="A45" s="56">
        <v>2138</v>
      </c>
      <c r="B45" s="57" t="s">
        <v>191</v>
      </c>
      <c r="C45" s="59" t="e">
        <f ca="1">'SOC PSY'!C45/'SOC PSY'!C$4</f>
        <v>#VALUE!</v>
      </c>
      <c r="D45" s="59">
        <f ca="1">'SOC PSY'!D45/'SOC PSY'!D$4</f>
        <v>0.33333333333333331</v>
      </c>
      <c r="E45" s="59" t="e">
        <f ca="1">'SOC PSY'!E45/'SOC PSY'!E$4</f>
        <v>#VALUE!</v>
      </c>
      <c r="F45" s="59">
        <f ca="1">'SOC PSY'!F45/'SOC PSY'!F$4</f>
        <v>0.25</v>
      </c>
      <c r="G45" s="59" t="e">
        <f ca="1">'SOC PSY'!G45/'SOC PSY'!G$4</f>
        <v>#VALUE!</v>
      </c>
      <c r="H45" s="59">
        <f ca="1">'SOC PSY'!H45/'SOC PSY'!H$4</f>
        <v>0.33333333333333331</v>
      </c>
      <c r="I45" s="59">
        <f ca="1">'SOC PSY'!I45/'SOC PSY'!I$4</f>
        <v>0.5</v>
      </c>
      <c r="J45" s="59">
        <f ca="1">'SOC PSY'!J45/'SOC PSY'!J$4</f>
        <v>0.75</v>
      </c>
    </row>
    <row r="46" spans="1:10" ht="15">
      <c r="A46" s="56">
        <v>2139</v>
      </c>
      <c r="B46" s="57" t="s">
        <v>192</v>
      </c>
      <c r="C46" s="59" t="e">
        <f ca="1">'SOC PSY'!C46/'SOC PSY'!C$4</f>
        <v>#VALUE!</v>
      </c>
      <c r="D46" s="59">
        <f ca="1">'SOC PSY'!D46/'SOC PSY'!D$4</f>
        <v>1</v>
      </c>
      <c r="E46" s="59" t="e">
        <f ca="1">'SOC PSY'!E46/'SOC PSY'!E$4</f>
        <v>#VALUE!</v>
      </c>
      <c r="F46" s="59">
        <f ca="1">'SOC PSY'!F46/'SOC PSY'!F$4</f>
        <v>1</v>
      </c>
      <c r="G46" s="59" t="e">
        <f ca="1">'SOC PSY'!G46/'SOC PSY'!G$4</f>
        <v>#VALUE!</v>
      </c>
      <c r="H46" s="59">
        <f ca="1">'SOC PSY'!H46/'SOC PSY'!H$4</f>
        <v>1</v>
      </c>
      <c r="I46" s="59">
        <f ca="1">'SOC PSY'!I46/'SOC PSY'!I$4</f>
        <v>1</v>
      </c>
      <c r="J46" s="59">
        <f ca="1">'SOC PSY'!J46/'SOC PSY'!J$4</f>
        <v>1</v>
      </c>
    </row>
    <row r="47" spans="1:10" ht="15">
      <c r="A47" s="56">
        <v>2140</v>
      </c>
      <c r="B47" s="57" t="s">
        <v>193</v>
      </c>
      <c r="C47" s="59" t="e">
        <f ca="1">'SOC PSY'!C47/'SOC PSY'!C$4</f>
        <v>#VALUE!</v>
      </c>
      <c r="D47" s="59">
        <f ca="1">'SOC PSY'!D47/'SOC PSY'!D$4</f>
        <v>0</v>
      </c>
      <c r="E47" s="59" t="e">
        <f ca="1">'SOC PSY'!E47/'SOC PSY'!E$4</f>
        <v>#VALUE!</v>
      </c>
      <c r="F47" s="59">
        <f ca="1">'SOC PSY'!F47/'SOC PSY'!F$4</f>
        <v>0</v>
      </c>
      <c r="G47" s="59" t="e">
        <f ca="1">'SOC PSY'!G47/'SOC PSY'!G$4</f>
        <v>#VALUE!</v>
      </c>
      <c r="H47" s="59">
        <f ca="1">'SOC PSY'!H47/'SOC PSY'!H$4</f>
        <v>0.83333333333333337</v>
      </c>
      <c r="I47" s="59">
        <f ca="1">'SOC PSY'!I47/'SOC PSY'!I$4</f>
        <v>1</v>
      </c>
      <c r="J47" s="59">
        <f ca="1">'SOC PSY'!J47/'SOC PSY'!J$4</f>
        <v>1</v>
      </c>
    </row>
    <row r="48" spans="1:10" ht="15">
      <c r="A48" s="56">
        <v>2141</v>
      </c>
      <c r="B48" s="57" t="s">
        <v>194</v>
      </c>
      <c r="C48" s="59" t="e">
        <f ca="1">'SOC PSY'!C48/'SOC PSY'!C$4</f>
        <v>#VALUE!</v>
      </c>
      <c r="D48" s="59">
        <f ca="1">'SOC PSY'!D48/'SOC PSY'!D$4</f>
        <v>0.83333333333333337</v>
      </c>
      <c r="E48" s="59" t="e">
        <f ca="1">'SOC PSY'!E48/'SOC PSY'!E$4</f>
        <v>#VALUE!</v>
      </c>
      <c r="F48" s="59">
        <f ca="1">'SOC PSY'!F48/'SOC PSY'!F$4</f>
        <v>1</v>
      </c>
      <c r="G48" s="59" t="e">
        <f ca="1">'SOC PSY'!G48/'SOC PSY'!G$4</f>
        <v>#VALUE!</v>
      </c>
      <c r="H48" s="59">
        <f ca="1">'SOC PSY'!H48/'SOC PSY'!H$4</f>
        <v>0.83333333333333337</v>
      </c>
      <c r="I48" s="59">
        <f ca="1">'SOC PSY'!I48/'SOC PSY'!I$4</f>
        <v>0.5</v>
      </c>
      <c r="J48" s="59">
        <f ca="1">'SOC PSY'!J48/'SOC PSY'!J$4</f>
        <v>0.75</v>
      </c>
    </row>
    <row r="49" spans="1:10" ht="15">
      <c r="A49" s="56">
        <v>2142</v>
      </c>
      <c r="B49" s="57" t="s">
        <v>195</v>
      </c>
      <c r="C49" s="59" t="e">
        <f ca="1">'SOC PSY'!C49/'SOC PSY'!C$4</f>
        <v>#VALUE!</v>
      </c>
      <c r="D49" s="59">
        <f ca="1">'SOC PSY'!D49/'SOC PSY'!D$4</f>
        <v>1</v>
      </c>
      <c r="E49" s="59" t="e">
        <f ca="1">'SOC PSY'!E49/'SOC PSY'!E$4</f>
        <v>#VALUE!</v>
      </c>
      <c r="F49" s="59">
        <f ca="1">'SOC PSY'!F49/'SOC PSY'!F$4</f>
        <v>0.75</v>
      </c>
      <c r="G49" s="59" t="e">
        <f ca="1">'SOC PSY'!G49/'SOC PSY'!G$4</f>
        <v>#VALUE!</v>
      </c>
      <c r="H49" s="59">
        <f ca="1">'SOC PSY'!H49/'SOC PSY'!H$4</f>
        <v>0.83333333333333337</v>
      </c>
      <c r="I49" s="59">
        <f ca="1">'SOC PSY'!I49/'SOC PSY'!I$4</f>
        <v>1</v>
      </c>
      <c r="J49" s="59">
        <f ca="1">'SOC PSY'!J49/'SOC PSY'!J$4</f>
        <v>0.75</v>
      </c>
    </row>
    <row r="50" spans="1:10" ht="15">
      <c r="A50" s="56">
        <v>2143</v>
      </c>
      <c r="B50" s="57" t="s">
        <v>196</v>
      </c>
      <c r="C50" s="59" t="e">
        <f ca="1">'SOC PSY'!C50/'SOC PSY'!C$4</f>
        <v>#VALUE!</v>
      </c>
      <c r="D50" s="59">
        <f ca="1">'SOC PSY'!D50/'SOC PSY'!D$4</f>
        <v>0.33333333333333331</v>
      </c>
      <c r="E50" s="59" t="e">
        <f ca="1">'SOC PSY'!E50/'SOC PSY'!E$4</f>
        <v>#VALUE!</v>
      </c>
      <c r="F50" s="59">
        <f ca="1">'SOC PSY'!F50/'SOC PSY'!F$4</f>
        <v>0.75</v>
      </c>
      <c r="G50" s="59" t="e">
        <f ca="1">'SOC PSY'!G50/'SOC PSY'!G$4</f>
        <v>#VALUE!</v>
      </c>
      <c r="H50" s="59">
        <f ca="1">'SOC PSY'!H50/'SOC PSY'!H$4</f>
        <v>0.83333333333333337</v>
      </c>
      <c r="I50" s="59">
        <f ca="1">'SOC PSY'!I50/'SOC PSY'!I$4</f>
        <v>0.5</v>
      </c>
      <c r="J50" s="59">
        <f ca="1">'SOC PSY'!J50/'SOC PSY'!J$4</f>
        <v>0.5</v>
      </c>
    </row>
    <row r="51" spans="1:10" ht="15">
      <c r="A51" s="56">
        <v>2144</v>
      </c>
      <c r="B51" s="57" t="s">
        <v>197</v>
      </c>
      <c r="C51" s="59" t="e">
        <f ca="1">'SOC PSY'!C51/'SOC PSY'!C$4</f>
        <v>#VALUE!</v>
      </c>
      <c r="D51" s="59">
        <f ca="1">'SOC PSY'!D51/'SOC PSY'!D$4</f>
        <v>1</v>
      </c>
      <c r="E51" s="59" t="e">
        <f ca="1">'SOC PSY'!E51/'SOC PSY'!E$4</f>
        <v>#VALUE!</v>
      </c>
      <c r="F51" s="59">
        <f ca="1">'SOC PSY'!F51/'SOC PSY'!F$4</f>
        <v>1</v>
      </c>
      <c r="G51" s="59" t="e">
        <f ca="1">'SOC PSY'!G51/'SOC PSY'!G$4</f>
        <v>#VALUE!</v>
      </c>
      <c r="H51" s="59">
        <f ca="1">'SOC PSY'!H51/'SOC PSY'!H$4</f>
        <v>1</v>
      </c>
      <c r="I51" s="59">
        <f ca="1">'SOC PSY'!I51/'SOC PSY'!I$4</f>
        <v>1</v>
      </c>
      <c r="J51" s="59">
        <f ca="1">'SOC PSY'!J51/'SOC PSY'!J$4</f>
        <v>1</v>
      </c>
    </row>
    <row r="52" spans="1:10" ht="15">
      <c r="A52" s="56">
        <v>2145</v>
      </c>
      <c r="B52" s="57" t="s">
        <v>198</v>
      </c>
      <c r="C52" s="59" t="e">
        <f ca="1">'SOC PSY'!C52/'SOC PSY'!C$4</f>
        <v>#VALUE!</v>
      </c>
      <c r="D52" s="59">
        <f ca="1">'SOC PSY'!D52/'SOC PSY'!D$4</f>
        <v>0</v>
      </c>
      <c r="E52" s="59" t="e">
        <f ca="1">'SOC PSY'!E52/'SOC PSY'!E$4</f>
        <v>#VALUE!</v>
      </c>
      <c r="F52" s="59">
        <f ca="1">'SOC PSY'!F52/'SOC PSY'!F$4</f>
        <v>0</v>
      </c>
      <c r="G52" s="59" t="e">
        <f ca="1">'SOC PSY'!G52/'SOC PSY'!G$4</f>
        <v>#VALUE!</v>
      </c>
      <c r="H52" s="59">
        <f ca="1">'SOC PSY'!H52/'SOC PSY'!H$4</f>
        <v>1</v>
      </c>
      <c r="I52" s="59">
        <f ca="1">'SOC PSY'!I52/'SOC PSY'!I$4</f>
        <v>1</v>
      </c>
      <c r="J52" s="59">
        <f ca="1">'SOC PSY'!J52/'SOC PSY'!J$4</f>
        <v>1</v>
      </c>
    </row>
    <row r="53" spans="1:10" ht="15">
      <c r="A53" s="56">
        <v>2146</v>
      </c>
      <c r="B53" s="57" t="s">
        <v>199</v>
      </c>
      <c r="C53" s="59" t="e">
        <f ca="1">'SOC PSY'!C53/'SOC PSY'!C$4</f>
        <v>#VALUE!</v>
      </c>
      <c r="D53" s="59">
        <f ca="1">'SOC PSY'!D53/'SOC PSY'!D$4</f>
        <v>0.5</v>
      </c>
      <c r="E53" s="59" t="e">
        <f ca="1">'SOC PSY'!E53/'SOC PSY'!E$4</f>
        <v>#VALUE!</v>
      </c>
      <c r="F53" s="59">
        <f ca="1">'SOC PSY'!F53/'SOC PSY'!F$4</f>
        <v>0.25</v>
      </c>
      <c r="G53" s="59" t="e">
        <f ca="1">'SOC PSY'!G53/'SOC PSY'!G$4</f>
        <v>#VALUE!</v>
      </c>
      <c r="H53" s="59">
        <f ca="1">'SOC PSY'!H53/'SOC PSY'!H$4</f>
        <v>0.66666666666666663</v>
      </c>
      <c r="I53" s="59">
        <f ca="1">'SOC PSY'!I53/'SOC PSY'!I$4</f>
        <v>0</v>
      </c>
      <c r="J53" s="59">
        <f ca="1">'SOC PSY'!J53/'SOC PSY'!J$4</f>
        <v>0.5</v>
      </c>
    </row>
    <row r="54" spans="1:10" ht="15">
      <c r="A54" s="56">
        <v>2147</v>
      </c>
      <c r="B54" s="57"/>
      <c r="C54" s="59" t="e">
        <f ca="1">'SOC PSY'!C54/'SOC PSY'!C$4</f>
        <v>#VALUE!</v>
      </c>
      <c r="D54" s="59">
        <f ca="1">'SOC PSY'!D54/'SOC PSY'!D$4</f>
        <v>0.83333333333333337</v>
      </c>
      <c r="E54" s="59" t="e">
        <f ca="1">'SOC PSY'!E54/'SOC PSY'!E$4</f>
        <v>#VALUE!</v>
      </c>
      <c r="F54" s="59">
        <f ca="1">'SOC PSY'!F54/'SOC PSY'!F$4</f>
        <v>1</v>
      </c>
      <c r="G54" s="59" t="e">
        <f ca="1">'SOC PSY'!G54/'SOC PSY'!G$4</f>
        <v>#VALUE!</v>
      </c>
      <c r="H54" s="59">
        <f ca="1">'SOC PSY'!H54/'SOC PSY'!H$4</f>
        <v>0.83333333333333337</v>
      </c>
      <c r="I54" s="59">
        <f ca="1">'SOC PSY'!I54/'SOC PSY'!I$4</f>
        <v>1</v>
      </c>
      <c r="J54" s="59">
        <f ca="1">'SOC PSY'!J54/'SOC PSY'!J$4</f>
        <v>0.75</v>
      </c>
    </row>
    <row r="55" spans="1:10" ht="15">
      <c r="A55" s="56">
        <v>2148</v>
      </c>
      <c r="B55" s="57"/>
      <c r="C55" s="59" t="e">
        <f ca="1">'SOC PSY'!C55/'SOC PSY'!C$4</f>
        <v>#VALUE!</v>
      </c>
      <c r="D55" s="59">
        <f ca="1">'SOC PSY'!D55/'SOC PSY'!D$4</f>
        <v>1</v>
      </c>
      <c r="E55" s="59" t="e">
        <f ca="1">'SOC PSY'!E55/'SOC PSY'!E$4</f>
        <v>#VALUE!</v>
      </c>
      <c r="F55" s="59">
        <f ca="1">'SOC PSY'!F55/'SOC PSY'!F$4</f>
        <v>0.75</v>
      </c>
      <c r="G55" s="59" t="e">
        <f ca="1">'SOC PSY'!G55/'SOC PSY'!G$4</f>
        <v>#VALUE!</v>
      </c>
      <c r="H55" s="59">
        <f ca="1">'SOC PSY'!H55/'SOC PSY'!H$4</f>
        <v>1</v>
      </c>
      <c r="I55" s="59">
        <f ca="1">'SOC PSY'!I55/'SOC PSY'!I$4</f>
        <v>1</v>
      </c>
      <c r="J55" s="59">
        <f ca="1">'SOC PSY'!J55/'SOC PSY'!J$4</f>
        <v>1</v>
      </c>
    </row>
    <row r="56" spans="1:10" ht="15">
      <c r="A56" s="56">
        <v>2149</v>
      </c>
      <c r="B56" s="57"/>
      <c r="C56" s="59" t="e">
        <f ca="1">'SOC PSY'!C56/'SOC PSY'!C$4</f>
        <v>#VALUE!</v>
      </c>
      <c r="D56" s="59">
        <f ca="1">'SOC PSY'!D56/'SOC PSY'!D$4</f>
        <v>0.83333333333333337</v>
      </c>
      <c r="E56" s="59" t="e">
        <f ca="1">'SOC PSY'!E56/'SOC PSY'!E$4</f>
        <v>#VALUE!</v>
      </c>
      <c r="F56" s="59">
        <f ca="1">'SOC PSY'!F56/'SOC PSY'!F$4</f>
        <v>1</v>
      </c>
      <c r="G56" s="59" t="e">
        <f ca="1">'SOC PSY'!G56/'SOC PSY'!G$4</f>
        <v>#VALUE!</v>
      </c>
      <c r="H56" s="59">
        <f ca="1">'SOC PSY'!H56/'SOC PSY'!H$4</f>
        <v>0.66666666666666663</v>
      </c>
      <c r="I56" s="59">
        <f ca="1">'SOC PSY'!I56/'SOC PSY'!I$4</f>
        <v>1</v>
      </c>
      <c r="J56" s="59">
        <f ca="1">'SOC PSY'!J56/'SOC PSY'!J$4</f>
        <v>1</v>
      </c>
    </row>
    <row r="57" spans="1:10" ht="15">
      <c r="A57" s="56">
        <v>2150</v>
      </c>
      <c r="B57" s="57"/>
      <c r="C57" s="59" t="e">
        <f ca="1">'SOC PSY'!C57/'SOC PSY'!C$4</f>
        <v>#VALUE!</v>
      </c>
      <c r="D57" s="59">
        <f ca="1">'SOC PSY'!D57/'SOC PSY'!D$4</f>
        <v>1</v>
      </c>
      <c r="E57" s="59" t="e">
        <f ca="1">'SOC PSY'!E57/'SOC PSY'!E$4</f>
        <v>#VALUE!</v>
      </c>
      <c r="F57" s="59">
        <f ca="1">'SOC PSY'!F57/'SOC PSY'!F$4</f>
        <v>1</v>
      </c>
      <c r="G57" s="59" t="e">
        <f ca="1">'SOC PSY'!G57/'SOC PSY'!G$4</f>
        <v>#VALUE!</v>
      </c>
      <c r="H57" s="59">
        <f ca="1">'SOC PSY'!H57/'SOC PSY'!H$4</f>
        <v>1</v>
      </c>
      <c r="I57" s="59">
        <f ca="1">'SOC PSY'!I57/'SOC PSY'!I$4</f>
        <v>1</v>
      </c>
      <c r="J57" s="59">
        <f ca="1">'SOC PSY'!J57/'SOC PSY'!J$4</f>
        <v>0.75</v>
      </c>
    </row>
    <row r="58" spans="1:10" ht="15">
      <c r="A58" s="56">
        <v>2151</v>
      </c>
      <c r="B58" s="57"/>
      <c r="C58" s="59" t="e">
        <f ca="1">'SOC PSY'!C58/'SOC PSY'!C$4</f>
        <v>#VALUE!</v>
      </c>
      <c r="D58" s="59">
        <f ca="1">'SOC PSY'!D58/'SOC PSY'!D$4</f>
        <v>1</v>
      </c>
      <c r="E58" s="59" t="e">
        <f ca="1">'SOC PSY'!E58/'SOC PSY'!E$4</f>
        <v>#VALUE!</v>
      </c>
      <c r="F58" s="59">
        <f ca="1">'SOC PSY'!F58/'SOC PSY'!F$4</f>
        <v>1</v>
      </c>
      <c r="G58" s="59" t="e">
        <f ca="1">'SOC PSY'!G58/'SOC PSY'!G$4</f>
        <v>#VALUE!</v>
      </c>
      <c r="H58" s="59">
        <f ca="1">'SOC PSY'!H58/'SOC PSY'!H$4</f>
        <v>1</v>
      </c>
      <c r="I58" s="59">
        <f ca="1">'SOC PSY'!I58/'SOC PSY'!I$4</f>
        <v>1</v>
      </c>
      <c r="J58" s="59">
        <f ca="1">'SOC PSY'!J58/'SOC PSY'!J$4</f>
        <v>1</v>
      </c>
    </row>
    <row r="59" spans="1:10" ht="12.75">
      <c r="A59" s="23"/>
    </row>
    <row r="60" spans="1:10" ht="12.75">
      <c r="A60" s="23"/>
    </row>
    <row r="61" spans="1:10" ht="12.75">
      <c r="A61" s="23"/>
    </row>
    <row r="62" spans="1:10" ht="12.75">
      <c r="A62" s="23"/>
    </row>
    <row r="63" spans="1:10" ht="12.75">
      <c r="A63" s="23"/>
    </row>
    <row r="64" spans="1:10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8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0" width="10.140625" customWidth="1"/>
  </cols>
  <sheetData>
    <row r="1" spans="1:10" ht="15.75" customHeight="1">
      <c r="A1" s="73" t="s">
        <v>203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77" t="s">
        <v>12</v>
      </c>
      <c r="B2" s="65"/>
      <c r="C2" s="40" t="s">
        <v>2</v>
      </c>
      <c r="D2" s="40" t="s">
        <v>3</v>
      </c>
      <c r="E2" s="40" t="s">
        <v>3</v>
      </c>
      <c r="F2" s="40" t="s">
        <v>4</v>
      </c>
      <c r="G2" s="40" t="s">
        <v>5</v>
      </c>
      <c r="H2" s="40" t="s">
        <v>108</v>
      </c>
      <c r="I2" s="40" t="s">
        <v>109</v>
      </c>
      <c r="J2" s="40" t="s">
        <v>110</v>
      </c>
    </row>
    <row r="3" spans="1:10" ht="15.75" customHeight="1">
      <c r="A3" s="78" t="s">
        <v>11</v>
      </c>
      <c r="B3" s="65"/>
      <c r="C3" s="43" t="s">
        <v>13</v>
      </c>
      <c r="D3" s="43" t="s">
        <v>13</v>
      </c>
      <c r="E3" s="43" t="s">
        <v>14</v>
      </c>
      <c r="F3" s="43"/>
      <c r="G3" s="43" t="s">
        <v>14</v>
      </c>
      <c r="H3" s="43" t="s">
        <v>114</v>
      </c>
      <c r="I3" s="43" t="s">
        <v>115</v>
      </c>
      <c r="J3" s="43" t="s">
        <v>116</v>
      </c>
    </row>
    <row r="4" spans="1:10" ht="15.75" customHeight="1">
      <c r="A4" s="75" t="s">
        <v>17</v>
      </c>
      <c r="B4" s="65"/>
      <c r="C4" s="46" t="str">
        <f ca="1">IFERROR(__xludf.DUMMYFUNCTION("IMPORTRANGE(""19uEflCNMyd8mI8EoMrzM13W1oGlwpdDbeI2dSg4omNI"",""SEM1!B4:C4"")"),"60")</f>
        <v>60</v>
      </c>
      <c r="D4" s="47">
        <v>33</v>
      </c>
      <c r="E4" s="46" t="str">
        <f ca="1">IFERROR(__xludf.DUMMYFUNCTION("ImportRange(""1oUqJHR3br7Xdz3Oh2eaCuZvV3CuWnXfIEErdflme6Vc"",""SEM1!O4"")"),"")</f>
        <v/>
      </c>
      <c r="F4" s="47" t="e">
        <f t="shared" ref="F4:F5" ca="1" si="0">D4+E4</f>
        <v>#VALUE!</v>
      </c>
      <c r="G4" s="46" t="str">
        <f ca="1">IFERROR(__xludf.DUMMYFUNCTION("ImportRange(""1oUqJHR3br7Xdz3Oh2eaCuZvV3CuWnXfIEErdflme6Vc"",""SEM1!P4"")"),"NO. OF LECTURES TAKEN")</f>
        <v>NO. OF LECTURES TAKEN</v>
      </c>
      <c r="H4" s="47" t="str">
        <f ca="1">IFERROR(__xludf.DUMMYFUNCTION("ImportRange(""1cuHU18bgg3BYG1w3xCJzxwXR4awLsrxl306BRvyNzss"",""SEM1!N4"")"),"53")</f>
        <v>53</v>
      </c>
      <c r="I4" s="47" t="str">
        <f ca="1">IFERROR(__xludf.DUMMYFUNCTION("ImportRange(""1JW2fJwhqZP_1pbqYI5mm09mS5LIzumbBcPgK5ZC0bcU"",""SEM1!N4"")"),"42")</f>
        <v>42</v>
      </c>
      <c r="J4" s="47" t="str">
        <f ca="1">IFERROR(__xludf.DUMMYFUNCTION("ImportRange(""1eDh0bZprejd8Sk-g0arGWs1CguB5h65CsNZb4ifRJyc"",""SEM1!N4"")"),"40")</f>
        <v>40</v>
      </c>
    </row>
    <row r="5" spans="1:10" ht="15.75" customHeight="1">
      <c r="A5" s="76" t="s">
        <v>39</v>
      </c>
      <c r="B5" s="65"/>
      <c r="C5" s="52">
        <f t="shared" ref="C5:E5" ca="1" si="1">FLOOR(C4/4,1)</f>
        <v>15</v>
      </c>
      <c r="D5" s="52">
        <f t="shared" si="1"/>
        <v>8</v>
      </c>
      <c r="E5" s="52" t="e">
        <f t="shared" ca="1" si="1"/>
        <v>#VALUE!</v>
      </c>
      <c r="F5" s="52" t="e">
        <f t="shared" ca="1" si="0"/>
        <v>#VALUE!</v>
      </c>
      <c r="G5" s="52" t="e">
        <f t="shared" ref="G5:J5" ca="1" si="2">FLOOR(G4/4,1)</f>
        <v>#VALUE!</v>
      </c>
      <c r="H5" s="52">
        <f t="shared" ca="1" si="2"/>
        <v>13</v>
      </c>
      <c r="I5" s="52">
        <f t="shared" ca="1" si="2"/>
        <v>10</v>
      </c>
      <c r="J5" s="52">
        <f t="shared" ca="1" si="2"/>
        <v>10</v>
      </c>
    </row>
    <row r="6" spans="1:10" ht="15.75" customHeight="1">
      <c r="A6" s="53" t="s">
        <v>40</v>
      </c>
      <c r="B6" s="54" t="s">
        <v>41</v>
      </c>
      <c r="C6" s="53" t="s">
        <v>42</v>
      </c>
      <c r="D6" s="53" t="s">
        <v>42</v>
      </c>
      <c r="E6" s="53" t="s">
        <v>42</v>
      </c>
      <c r="F6" s="53" t="s">
        <v>42</v>
      </c>
      <c r="G6" s="53" t="s">
        <v>42</v>
      </c>
      <c r="H6" s="53" t="s">
        <v>42</v>
      </c>
      <c r="I6" s="53" t="s">
        <v>42</v>
      </c>
      <c r="J6" s="53" t="s">
        <v>42</v>
      </c>
    </row>
    <row r="7" spans="1:10" ht="15">
      <c r="A7" s="56">
        <v>2155</v>
      </c>
      <c r="B7" s="57" t="s">
        <v>135</v>
      </c>
      <c r="C7" s="59">
        <f ca="1">'ENG PSY'!C7/'ENG PSY'!C$4</f>
        <v>0</v>
      </c>
      <c r="D7" s="59">
        <f>'ENG PSY'!D7/'ENG PSY'!D$4</f>
        <v>0</v>
      </c>
      <c r="E7" s="59">
        <f ca="1">'ENG PSY'!E7/'ENG PSY'!E$4</f>
        <v>1</v>
      </c>
      <c r="F7" s="59">
        <f ca="1">'ENG PSY'!F7/'ENG PSY'!F$4</f>
        <v>0.4</v>
      </c>
      <c r="G7" s="59">
        <f ca="1">'ENG PSY'!G7/'ENG PSY'!G$4</f>
        <v>1</v>
      </c>
      <c r="H7" s="59">
        <f ca="1">'ENG PSY'!H7/'ENG PSY'!H$4</f>
        <v>1</v>
      </c>
      <c r="I7" s="59">
        <f ca="1">'ENG PSY'!I7/'ENG PSY'!I$4</f>
        <v>1</v>
      </c>
      <c r="J7" s="59">
        <f ca="1">'ENG PSY'!J7/'ENG PSY'!J$4</f>
        <v>1</v>
      </c>
    </row>
    <row r="8" spans="1:10" ht="15">
      <c r="A8" s="56">
        <v>2156</v>
      </c>
      <c r="B8" s="57" t="s">
        <v>137</v>
      </c>
      <c r="C8" s="59">
        <f ca="1">'ENG PSY'!C8/'ENG PSY'!C$4</f>
        <v>0</v>
      </c>
      <c r="D8" s="59">
        <f>'ENG PSY'!D8/'ENG PSY'!D$4</f>
        <v>0</v>
      </c>
      <c r="E8" s="59">
        <f ca="1">'ENG PSY'!E8/'ENG PSY'!E$4</f>
        <v>0.75</v>
      </c>
      <c r="F8" s="59">
        <f ca="1">'ENG PSY'!F8/'ENG PSY'!F$4</f>
        <v>0.3</v>
      </c>
      <c r="G8" s="59">
        <f ca="1">'ENG PSY'!G8/'ENG PSY'!G$4</f>
        <v>1</v>
      </c>
      <c r="H8" s="59">
        <f ca="1">'ENG PSY'!H8/'ENG PSY'!H$4</f>
        <v>1</v>
      </c>
      <c r="I8" s="59">
        <f ca="1">'ENG PSY'!I8/'ENG PSY'!I$4</f>
        <v>1</v>
      </c>
      <c r="J8" s="59">
        <f ca="1">'ENG PSY'!J8/'ENG PSY'!J$4</f>
        <v>1</v>
      </c>
    </row>
    <row r="9" spans="1:10" ht="15">
      <c r="A9" s="56">
        <v>2157</v>
      </c>
      <c r="B9" s="57" t="s">
        <v>140</v>
      </c>
      <c r="C9" s="59">
        <f ca="1">'ENG PSY'!C9/'ENG PSY'!C$4</f>
        <v>0.33333333333333331</v>
      </c>
      <c r="D9" s="59">
        <f>'ENG PSY'!D9/'ENG PSY'!D$4</f>
        <v>0.33333333333333331</v>
      </c>
      <c r="E9" s="59">
        <f ca="1">'ENG PSY'!E9/'ENG PSY'!E$4</f>
        <v>0.5</v>
      </c>
      <c r="F9" s="59">
        <f ca="1">'ENG PSY'!F9/'ENG PSY'!F$4</f>
        <v>0.4</v>
      </c>
      <c r="G9" s="59">
        <f ca="1">'ENG PSY'!G9/'ENG PSY'!G$4</f>
        <v>0</v>
      </c>
      <c r="H9" s="59">
        <f ca="1">'ENG PSY'!H9/'ENG PSY'!H$4</f>
        <v>0.5</v>
      </c>
      <c r="I9" s="59">
        <f ca="1">'ENG PSY'!I9/'ENG PSY'!I$4</f>
        <v>0</v>
      </c>
      <c r="J9" s="59">
        <f ca="1">'ENG PSY'!J9/'ENG PSY'!J$4</f>
        <v>0.5</v>
      </c>
    </row>
    <row r="10" spans="1:10" ht="15">
      <c r="A10" s="56">
        <v>2158</v>
      </c>
      <c r="B10" s="57" t="s">
        <v>142</v>
      </c>
      <c r="C10" s="59">
        <f ca="1">'ENG PSY'!C10/'ENG PSY'!C$4</f>
        <v>0.41666666666666669</v>
      </c>
      <c r="D10" s="59">
        <f>'ENG PSY'!D10/'ENG PSY'!D$4</f>
        <v>0.33333333333333331</v>
      </c>
      <c r="E10" s="59">
        <f ca="1">'ENG PSY'!E10/'ENG PSY'!E$4</f>
        <v>1</v>
      </c>
      <c r="F10" s="59">
        <f ca="1">'ENG PSY'!F10/'ENG PSY'!F$4</f>
        <v>0.6</v>
      </c>
      <c r="G10" s="59">
        <f ca="1">'ENG PSY'!G10/'ENG PSY'!G$4</f>
        <v>0.6</v>
      </c>
      <c r="H10" s="59">
        <f ca="1">'ENG PSY'!H10/'ENG PSY'!H$4</f>
        <v>1</v>
      </c>
      <c r="I10" s="59">
        <f ca="1">'ENG PSY'!I10/'ENG PSY'!I$4</f>
        <v>0.5</v>
      </c>
      <c r="J10" s="59">
        <f ca="1">'ENG PSY'!J10/'ENG PSY'!J$4</f>
        <v>1</v>
      </c>
    </row>
    <row r="11" spans="1:10" ht="15">
      <c r="A11" s="56">
        <v>2159</v>
      </c>
      <c r="B11" s="57" t="s">
        <v>144</v>
      </c>
      <c r="C11" s="59">
        <f ca="1">'ENG PSY'!C11/'ENG PSY'!C$4</f>
        <v>0.33333333333333331</v>
      </c>
      <c r="D11" s="59">
        <f>'ENG PSY'!D11/'ENG PSY'!D$4</f>
        <v>0.16666666666666666</v>
      </c>
      <c r="E11" s="59">
        <f ca="1">'ENG PSY'!E11/'ENG PSY'!E$4</f>
        <v>0.5</v>
      </c>
      <c r="F11" s="59">
        <f ca="1">'ENG PSY'!F11/'ENG PSY'!F$4</f>
        <v>0.3</v>
      </c>
      <c r="G11" s="59">
        <f ca="1">'ENG PSY'!G11/'ENG PSY'!G$4</f>
        <v>0.2</v>
      </c>
      <c r="H11" s="59">
        <f ca="1">'ENG PSY'!H11/'ENG PSY'!H$4</f>
        <v>0.33333333333333331</v>
      </c>
      <c r="I11" s="59">
        <f ca="1">'ENG PSY'!I11/'ENG PSY'!I$4</f>
        <v>0</v>
      </c>
      <c r="J11" s="59">
        <f ca="1">'ENG PSY'!J11/'ENG PSY'!J$4</f>
        <v>0</v>
      </c>
    </row>
    <row r="12" spans="1:10" ht="15">
      <c r="A12" s="56">
        <v>2160</v>
      </c>
      <c r="B12" s="57" t="s">
        <v>145</v>
      </c>
      <c r="C12" s="59">
        <f ca="1">'ENG PSY'!C12/'ENG PSY'!C$4</f>
        <v>8.3333333333333329E-2</v>
      </c>
      <c r="D12" s="59">
        <f>'ENG PSY'!D12/'ENG PSY'!D$4</f>
        <v>0.16666666666666666</v>
      </c>
      <c r="E12" s="59">
        <f ca="1">'ENG PSY'!E12/'ENG PSY'!E$4</f>
        <v>0.5</v>
      </c>
      <c r="F12" s="59">
        <f ca="1">'ENG PSY'!F12/'ENG PSY'!F$4</f>
        <v>0.3</v>
      </c>
      <c r="G12" s="59">
        <f ca="1">'ENG PSY'!G12/'ENG PSY'!G$4</f>
        <v>0.2</v>
      </c>
      <c r="H12" s="59">
        <f ca="1">'ENG PSY'!H12/'ENG PSY'!H$4</f>
        <v>0.5</v>
      </c>
      <c r="I12" s="59">
        <f ca="1">'ENG PSY'!I12/'ENG PSY'!I$4</f>
        <v>0</v>
      </c>
      <c r="J12" s="59">
        <f ca="1">'ENG PSY'!J12/'ENG PSY'!J$4</f>
        <v>0</v>
      </c>
    </row>
    <row r="13" spans="1:10" ht="15">
      <c r="A13" s="56">
        <v>2161</v>
      </c>
      <c r="B13" s="57" t="s">
        <v>147</v>
      </c>
      <c r="C13" s="59">
        <f ca="1">'ENG PSY'!C13/'ENG PSY'!C$4</f>
        <v>0.25</v>
      </c>
      <c r="D13" s="59">
        <f>'ENG PSY'!D13/'ENG PSY'!D$4</f>
        <v>0.16666666666666666</v>
      </c>
      <c r="E13" s="59">
        <f ca="1">'ENG PSY'!E13/'ENG PSY'!E$4</f>
        <v>0.75</v>
      </c>
      <c r="F13" s="59">
        <f ca="1">'ENG PSY'!F13/'ENG PSY'!F$4</f>
        <v>0.4</v>
      </c>
      <c r="G13" s="59">
        <f ca="1">'ENG PSY'!G13/'ENG PSY'!G$4</f>
        <v>0.2</v>
      </c>
      <c r="H13" s="59">
        <f ca="1">'ENG PSY'!H13/'ENG PSY'!H$4</f>
        <v>0.5</v>
      </c>
      <c r="I13" s="59">
        <f ca="1">'ENG PSY'!I13/'ENG PSY'!I$4</f>
        <v>0.5</v>
      </c>
      <c r="J13" s="59">
        <f ca="1">'ENG PSY'!J13/'ENG PSY'!J$4</f>
        <v>0.75</v>
      </c>
    </row>
    <row r="14" spans="1:10" ht="15">
      <c r="A14" s="56">
        <v>2162</v>
      </c>
      <c r="B14" s="57" t="s">
        <v>148</v>
      </c>
      <c r="C14" s="59">
        <f ca="1">'ENG PSY'!C14/'ENG PSY'!C$4</f>
        <v>0.33333333333333331</v>
      </c>
      <c r="D14" s="59">
        <f>'ENG PSY'!D14/'ENG PSY'!D$4</f>
        <v>0.33333333333333331</v>
      </c>
      <c r="E14" s="59">
        <f ca="1">'ENG PSY'!E14/'ENG PSY'!E$4</f>
        <v>0.25</v>
      </c>
      <c r="F14" s="59">
        <f ca="1">'ENG PSY'!F14/'ENG PSY'!F$4</f>
        <v>0.3</v>
      </c>
      <c r="G14" s="59">
        <f ca="1">'ENG PSY'!G14/'ENG PSY'!G$4</f>
        <v>0.6</v>
      </c>
      <c r="H14" s="59">
        <f ca="1">'ENG PSY'!H14/'ENG PSY'!H$4</f>
        <v>0.5</v>
      </c>
      <c r="I14" s="59">
        <f ca="1">'ENG PSY'!I14/'ENG PSY'!I$4</f>
        <v>0.5</v>
      </c>
      <c r="J14" s="59">
        <f ca="1">'ENG PSY'!J14/'ENG PSY'!J$4</f>
        <v>0.5</v>
      </c>
    </row>
    <row r="15" spans="1:10" ht="15">
      <c r="A15" s="56">
        <v>2163</v>
      </c>
      <c r="B15" s="57" t="s">
        <v>150</v>
      </c>
      <c r="C15" s="59">
        <f ca="1">'ENG PSY'!C15/'ENG PSY'!C$4</f>
        <v>0.16666666666666666</v>
      </c>
      <c r="D15" s="59">
        <f>'ENG PSY'!D15/'ENG PSY'!D$4</f>
        <v>0</v>
      </c>
      <c r="E15" s="59">
        <f ca="1">'ENG PSY'!E15/'ENG PSY'!E$4</f>
        <v>0.25</v>
      </c>
      <c r="F15" s="59">
        <f ca="1">'ENG PSY'!F15/'ENG PSY'!F$4</f>
        <v>0.1</v>
      </c>
      <c r="G15" s="59">
        <f ca="1">'ENG PSY'!G15/'ENG PSY'!G$4</f>
        <v>0.2</v>
      </c>
      <c r="H15" s="59">
        <f ca="1">'ENG PSY'!H15/'ENG PSY'!H$4</f>
        <v>0.5</v>
      </c>
      <c r="I15" s="59">
        <f ca="1">'ENG PSY'!I15/'ENG PSY'!I$4</f>
        <v>1</v>
      </c>
      <c r="J15" s="59">
        <f ca="1">'ENG PSY'!J15/'ENG PSY'!J$4</f>
        <v>0.25</v>
      </c>
    </row>
    <row r="16" spans="1:10" ht="15">
      <c r="A16" s="56">
        <v>2164</v>
      </c>
      <c r="B16" s="57" t="s">
        <v>152</v>
      </c>
      <c r="C16" s="59">
        <f ca="1">'ENG PSY'!C16/'ENG PSY'!C$4</f>
        <v>0.41666666666666669</v>
      </c>
      <c r="D16" s="59">
        <f>'ENG PSY'!D16/'ENG PSY'!D$4</f>
        <v>0.5</v>
      </c>
      <c r="E16" s="59">
        <f ca="1">'ENG PSY'!E16/'ENG PSY'!E$4</f>
        <v>0.5</v>
      </c>
      <c r="F16" s="59">
        <f ca="1">'ENG PSY'!F16/'ENG PSY'!F$4</f>
        <v>0.5</v>
      </c>
      <c r="G16" s="59">
        <f ca="1">'ENG PSY'!G16/'ENG PSY'!G$4</f>
        <v>0.4</v>
      </c>
      <c r="H16" s="59">
        <f ca="1">'ENG PSY'!H16/'ENG PSY'!H$4</f>
        <v>0.33333333333333331</v>
      </c>
      <c r="I16" s="59">
        <f ca="1">'ENG PSY'!I16/'ENG PSY'!I$4</f>
        <v>0.5</v>
      </c>
      <c r="J16" s="59">
        <f ca="1">'ENG PSY'!J16/'ENG PSY'!J$4</f>
        <v>0.5</v>
      </c>
    </row>
    <row r="17" spans="1:10" ht="15">
      <c r="A17" s="56">
        <v>2165</v>
      </c>
      <c r="B17" s="57" t="s">
        <v>154</v>
      </c>
      <c r="C17" s="59">
        <f ca="1">'ENG PSY'!C17/'ENG PSY'!C$4</f>
        <v>0.83333333333333337</v>
      </c>
      <c r="D17" s="59">
        <f>'ENG PSY'!D17/'ENG PSY'!D$4</f>
        <v>0.83333333333333337</v>
      </c>
      <c r="E17" s="59">
        <f ca="1">'ENG PSY'!E17/'ENG PSY'!E$4</f>
        <v>1</v>
      </c>
      <c r="F17" s="59">
        <f ca="1">'ENG PSY'!F17/'ENG PSY'!F$4</f>
        <v>0.9</v>
      </c>
      <c r="G17" s="59">
        <f ca="1">'ENG PSY'!G17/'ENG PSY'!G$4</f>
        <v>0.8</v>
      </c>
      <c r="H17" s="59">
        <f ca="1">'ENG PSY'!H17/'ENG PSY'!H$4</f>
        <v>0.83333333333333337</v>
      </c>
      <c r="I17" s="59">
        <f ca="1">'ENG PSY'!I17/'ENG PSY'!I$4</f>
        <v>1</v>
      </c>
      <c r="J17" s="59">
        <f ca="1">'ENG PSY'!J17/'ENG PSY'!J$4</f>
        <v>0.75</v>
      </c>
    </row>
    <row r="18" spans="1:10" ht="15">
      <c r="A18" s="56">
        <v>2166</v>
      </c>
      <c r="B18" s="57" t="s">
        <v>156</v>
      </c>
      <c r="C18" s="59">
        <f ca="1">'ENG PSY'!C18/'ENG PSY'!C$4</f>
        <v>0.91666666666666663</v>
      </c>
      <c r="D18" s="59">
        <f>'ENG PSY'!D18/'ENG PSY'!D$4</f>
        <v>0.83333333333333337</v>
      </c>
      <c r="E18" s="59">
        <f ca="1">'ENG PSY'!E18/'ENG PSY'!E$4</f>
        <v>1</v>
      </c>
      <c r="F18" s="59">
        <f ca="1">'ENG PSY'!F18/'ENG PSY'!F$4</f>
        <v>0.9</v>
      </c>
      <c r="G18" s="59">
        <f ca="1">'ENG PSY'!G18/'ENG PSY'!G$4</f>
        <v>0.8</v>
      </c>
      <c r="H18" s="59">
        <f ca="1">'ENG PSY'!H18/'ENG PSY'!H$4</f>
        <v>1</v>
      </c>
      <c r="I18" s="59">
        <f ca="1">'ENG PSY'!I18/'ENG PSY'!I$4</f>
        <v>1</v>
      </c>
      <c r="J18" s="59">
        <f ca="1">'ENG PSY'!J18/'ENG PSY'!J$4</f>
        <v>0.75</v>
      </c>
    </row>
    <row r="19" spans="1:10" ht="15">
      <c r="A19" s="56">
        <v>2167</v>
      </c>
      <c r="B19" s="57" t="s">
        <v>158</v>
      </c>
      <c r="C19" s="59">
        <f ca="1">'ENG PSY'!C19/'ENG PSY'!C$4</f>
        <v>0.58333333333333337</v>
      </c>
      <c r="D19" s="59">
        <f>'ENG PSY'!D19/'ENG PSY'!D$4</f>
        <v>0.83333333333333337</v>
      </c>
      <c r="E19" s="59">
        <f ca="1">'ENG PSY'!E19/'ENG PSY'!E$4</f>
        <v>0.25</v>
      </c>
      <c r="F19" s="59">
        <f ca="1">'ENG PSY'!F19/'ENG PSY'!F$4</f>
        <v>0.6</v>
      </c>
      <c r="G19" s="59">
        <f ca="1">'ENG PSY'!G19/'ENG PSY'!G$4</f>
        <v>0.4</v>
      </c>
      <c r="H19" s="59">
        <f ca="1">'ENG PSY'!H19/'ENG PSY'!H$4</f>
        <v>0.5</v>
      </c>
      <c r="I19" s="59">
        <f ca="1">'ENG PSY'!I19/'ENG PSY'!I$4</f>
        <v>0.5</v>
      </c>
      <c r="J19" s="59">
        <f ca="1">'ENG PSY'!J19/'ENG PSY'!J$4</f>
        <v>0.75</v>
      </c>
    </row>
    <row r="20" spans="1:10" ht="15">
      <c r="A20" s="56">
        <v>2168</v>
      </c>
      <c r="B20" s="57" t="s">
        <v>160</v>
      </c>
      <c r="C20" s="59">
        <f ca="1">'ENG PSY'!C20/'ENG PSY'!C$4</f>
        <v>0</v>
      </c>
      <c r="D20" s="59">
        <f>'ENG PSY'!D20/'ENG PSY'!D$4</f>
        <v>0</v>
      </c>
      <c r="E20" s="59">
        <f ca="1">'ENG PSY'!E20/'ENG PSY'!E$4</f>
        <v>1</v>
      </c>
      <c r="F20" s="59">
        <f ca="1">'ENG PSY'!F20/'ENG PSY'!F$4</f>
        <v>0.4</v>
      </c>
      <c r="G20" s="59">
        <f ca="1">'ENG PSY'!G20/'ENG PSY'!G$4</f>
        <v>1</v>
      </c>
      <c r="H20" s="59">
        <f ca="1">'ENG PSY'!H20/'ENG PSY'!H$4</f>
        <v>1</v>
      </c>
      <c r="I20" s="59">
        <f ca="1">'ENG PSY'!I20/'ENG PSY'!I$4</f>
        <v>1</v>
      </c>
      <c r="J20" s="59">
        <f ca="1">'ENG PSY'!J20/'ENG PSY'!J$4</f>
        <v>1</v>
      </c>
    </row>
    <row r="21" spans="1:10" ht="15">
      <c r="A21" s="56">
        <v>2169</v>
      </c>
      <c r="B21" s="57" t="s">
        <v>161</v>
      </c>
      <c r="C21" s="59">
        <f ca="1">'ENG PSY'!C21/'ENG PSY'!C$4</f>
        <v>0.41666666666666669</v>
      </c>
      <c r="D21" s="59">
        <f>'ENG PSY'!D21/'ENG PSY'!D$4</f>
        <v>0.5</v>
      </c>
      <c r="E21" s="59">
        <f ca="1">'ENG PSY'!E21/'ENG PSY'!E$4</f>
        <v>1</v>
      </c>
      <c r="F21" s="59">
        <f ca="1">'ENG PSY'!F21/'ENG PSY'!F$4</f>
        <v>0.7</v>
      </c>
      <c r="G21" s="59">
        <f ca="1">'ENG PSY'!G21/'ENG PSY'!G$4</f>
        <v>0.8</v>
      </c>
      <c r="H21" s="59">
        <f ca="1">'ENG PSY'!H21/'ENG PSY'!H$4</f>
        <v>0.66666666666666663</v>
      </c>
      <c r="I21" s="59">
        <f ca="1">'ENG PSY'!I21/'ENG PSY'!I$4</f>
        <v>0.5</v>
      </c>
      <c r="J21" s="59">
        <f ca="1">'ENG PSY'!J21/'ENG PSY'!J$4</f>
        <v>0.25</v>
      </c>
    </row>
    <row r="22" spans="1:10" ht="15">
      <c r="A22" s="56">
        <v>2170</v>
      </c>
      <c r="B22" s="57" t="s">
        <v>163</v>
      </c>
      <c r="C22" s="59">
        <f ca="1">'ENG PSY'!C22/'ENG PSY'!C$4</f>
        <v>0.41666666666666669</v>
      </c>
      <c r="D22" s="59">
        <f>'ENG PSY'!D22/'ENG PSY'!D$4</f>
        <v>0.5</v>
      </c>
      <c r="E22" s="59">
        <f ca="1">'ENG PSY'!E22/'ENG PSY'!E$4</f>
        <v>1</v>
      </c>
      <c r="F22" s="59">
        <f ca="1">'ENG PSY'!F22/'ENG PSY'!F$4</f>
        <v>0.7</v>
      </c>
      <c r="G22" s="59">
        <f ca="1">'ENG PSY'!G22/'ENG PSY'!G$4</f>
        <v>0.4</v>
      </c>
      <c r="H22" s="59">
        <f ca="1">'ENG PSY'!H22/'ENG PSY'!H$4</f>
        <v>0.83333333333333337</v>
      </c>
      <c r="I22" s="59">
        <f ca="1">'ENG PSY'!I22/'ENG PSY'!I$4</f>
        <v>0</v>
      </c>
      <c r="J22" s="59">
        <f ca="1">'ENG PSY'!J22/'ENG PSY'!J$4</f>
        <v>0.75</v>
      </c>
    </row>
    <row r="23" spans="1:10" ht="15">
      <c r="A23" s="56">
        <v>2171</v>
      </c>
      <c r="B23" s="57" t="s">
        <v>164</v>
      </c>
      <c r="C23" s="59">
        <f ca="1">'ENG PSY'!C23/'ENG PSY'!C$4</f>
        <v>0.5</v>
      </c>
      <c r="D23" s="59">
        <f>'ENG PSY'!D23/'ENG PSY'!D$4</f>
        <v>0.66666666666666663</v>
      </c>
      <c r="E23" s="59">
        <f ca="1">'ENG PSY'!E23/'ENG PSY'!E$4</f>
        <v>1</v>
      </c>
      <c r="F23" s="59">
        <f ca="1">'ENG PSY'!F23/'ENG PSY'!F$4</f>
        <v>0.8</v>
      </c>
      <c r="G23" s="59">
        <f ca="1">'ENG PSY'!G23/'ENG PSY'!G$4</f>
        <v>0.6</v>
      </c>
      <c r="H23" s="59">
        <f ca="1">'ENG PSY'!H23/'ENG PSY'!H$4</f>
        <v>0.66666666666666663</v>
      </c>
      <c r="I23" s="59">
        <f ca="1">'ENG PSY'!I23/'ENG PSY'!I$4</f>
        <v>0</v>
      </c>
      <c r="J23" s="59">
        <f ca="1">'ENG PSY'!J23/'ENG PSY'!J$4</f>
        <v>0.5</v>
      </c>
    </row>
    <row r="24" spans="1:10" ht="15">
      <c r="A24" s="56">
        <v>2172</v>
      </c>
      <c r="B24" s="57" t="s">
        <v>165</v>
      </c>
      <c r="C24" s="59">
        <f ca="1">'ENG PSY'!C24/'ENG PSY'!C$4</f>
        <v>0.41666666666666669</v>
      </c>
      <c r="D24" s="59">
        <f>'ENG PSY'!D24/'ENG PSY'!D$4</f>
        <v>0.5</v>
      </c>
      <c r="E24" s="59">
        <f ca="1">'ENG PSY'!E24/'ENG PSY'!E$4</f>
        <v>0.5</v>
      </c>
      <c r="F24" s="59">
        <f ca="1">'ENG PSY'!F24/'ENG PSY'!F$4</f>
        <v>0.5</v>
      </c>
      <c r="G24" s="59">
        <f ca="1">'ENG PSY'!G24/'ENG PSY'!G$4</f>
        <v>0.6</v>
      </c>
      <c r="H24" s="59">
        <f ca="1">'ENG PSY'!H24/'ENG PSY'!H$4</f>
        <v>0.5</v>
      </c>
      <c r="I24" s="59">
        <f ca="1">'ENG PSY'!I24/'ENG PSY'!I$4</f>
        <v>0.5</v>
      </c>
      <c r="J24" s="59">
        <f ca="1">'ENG PSY'!J24/'ENG PSY'!J$4</f>
        <v>0.5</v>
      </c>
    </row>
    <row r="25" spans="1:10" ht="15">
      <c r="A25" s="56">
        <v>2173</v>
      </c>
      <c r="B25" s="57"/>
      <c r="C25" s="59">
        <f ca="1">'ENG PSY'!C25/'ENG PSY'!C$4</f>
        <v>0</v>
      </c>
      <c r="D25" s="59">
        <f>'ENG PSY'!D25/'ENG PSY'!D$4</f>
        <v>0</v>
      </c>
      <c r="E25" s="59">
        <f ca="1">'ENG PSY'!E25/'ENG PSY'!E$4</f>
        <v>1</v>
      </c>
      <c r="F25" s="59">
        <f ca="1">'ENG PSY'!F25/'ENG PSY'!F$4</f>
        <v>0</v>
      </c>
      <c r="G25" s="59">
        <f ca="1">'ENG PSY'!G25/'ENG PSY'!G$4</f>
        <v>1</v>
      </c>
      <c r="H25" s="59">
        <f ca="1">'ENG PSY'!H25/'ENG PSY'!H$4</f>
        <v>1</v>
      </c>
      <c r="I25" s="59">
        <f ca="1">'ENG PSY'!I25/'ENG PSY'!I$4</f>
        <v>0.5</v>
      </c>
      <c r="J25" s="59">
        <f ca="1">'ENG PSY'!J25/'ENG PSY'!J$4</f>
        <v>1</v>
      </c>
    </row>
    <row r="26" spans="1:10" ht="15">
      <c r="A26" s="56">
        <v>2174</v>
      </c>
      <c r="B26" s="57"/>
      <c r="C26" s="59">
        <f ca="1">'ENG PSY'!C26/'ENG PSY'!C$4</f>
        <v>0.5</v>
      </c>
      <c r="D26" s="59">
        <f>'ENG PSY'!D26/'ENG PSY'!D$4</f>
        <v>0.33333333333333331</v>
      </c>
      <c r="E26" s="59">
        <f ca="1">'ENG PSY'!E26/'ENG PSY'!E$4</f>
        <v>0.75</v>
      </c>
      <c r="F26" s="59">
        <f ca="1">'ENG PSY'!F26/'ENG PSY'!F$4</f>
        <v>0</v>
      </c>
      <c r="G26" s="59">
        <f ca="1">'ENG PSY'!G26/'ENG PSY'!G$4</f>
        <v>0.6</v>
      </c>
      <c r="H26" s="59">
        <f ca="1">'ENG PSY'!H26/'ENG PSY'!H$4</f>
        <v>0.83333333333333337</v>
      </c>
      <c r="I26" s="59">
        <f ca="1">'ENG PSY'!I26/'ENG PSY'!I$4</f>
        <v>0.5</v>
      </c>
      <c r="J26" s="59">
        <f ca="1">'ENG PSY'!J26/'ENG PSY'!J$4</f>
        <v>0.75</v>
      </c>
    </row>
    <row r="27" spans="1:10" ht="12.75">
      <c r="A27" s="23"/>
    </row>
    <row r="28" spans="1:10" ht="12.75">
      <c r="A28" s="23"/>
    </row>
    <row r="29" spans="1:10" ht="12.75">
      <c r="A29" s="23"/>
    </row>
    <row r="30" spans="1:10" ht="12.75">
      <c r="A30" s="23"/>
    </row>
    <row r="31" spans="1:10" ht="12.75">
      <c r="A31" s="23"/>
    </row>
    <row r="32" spans="1:10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</sheetData>
  <mergeCells count="6">
    <mergeCell ref="A1:B1"/>
    <mergeCell ref="C1:J1"/>
    <mergeCell ref="A4:B4"/>
    <mergeCell ref="A5:B5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ENG</vt:lpstr>
      <vt:lpstr>ECO</vt:lpstr>
      <vt:lpstr>SOC</vt:lpstr>
      <vt:lpstr>SOC PSY</vt:lpstr>
      <vt:lpstr>ENG PSY</vt:lpstr>
      <vt:lpstr>HIS PSY</vt:lpstr>
      <vt:lpstr>ENG PER</vt:lpstr>
      <vt:lpstr>HIS PSY PER</vt:lpstr>
      <vt:lpstr>ECO PER</vt:lpstr>
      <vt:lpstr>SOC PER</vt:lpstr>
      <vt:lpstr>SOC PSY PER</vt:lpstr>
      <vt:lpstr>ENG PSY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2018-01-09T04:37:08Z</dcterms:created>
  <dcterms:modified xsi:type="dcterms:W3CDTF">2018-01-09T04:50:59Z</dcterms:modified>
</cp:coreProperties>
</file>